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<sst xmlns="http://schemas.openxmlformats.org/spreadsheetml/2006/main" count="412" uniqueCount="131">
  <si>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</si>
  <si>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</si>
  <si>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</si>
  <si>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</si>
  <si>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</si>
  <si>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</si>
  <si>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</si>
  <si>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</si>
  <si>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</si>
  <si>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</si>
  <si>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</si>
  <si>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</si>
  <si>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</si>
  <si>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</si>
  <si>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</si>
  <si>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</si>
  <si>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</si>
  <si>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</si>
  <si>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</si>
  <si>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</si>
  <si>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</si>
  <si>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</si>
  <si>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</si>
  <si>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</si>
  <si>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61</t>
  </si>
  <si>
    <t>9</t>
  </si>
  <si>
    <t>18</t>
  </si>
  <si>
    <t>17</t>
  </si>
  <si>
    <t>0</t>
  </si>
  <si>
    <t>СОВЕТСКИХ КОСМОНАВТОВ пр.</t>
  </si>
  <si>
    <t>Приложение № 4</t>
  </si>
  <si>
    <t>к Извещению и документации о проведении</t>
  </si>
  <si>
    <t>открытого конкурса</t>
  </si>
  <si>
    <t>63</t>
  </si>
  <si>
    <t>33</t>
  </si>
  <si>
    <t>22</t>
  </si>
  <si>
    <t>52</t>
  </si>
  <si>
    <t>42</t>
  </si>
  <si>
    <t>420</t>
  </si>
  <si>
    <t>Лот1 Октябрьский территориальный округ</t>
  </si>
  <si>
    <t>ВОЛОГОДСКАЯ ул.</t>
  </si>
  <si>
    <t>14</t>
  </si>
  <si>
    <t>16, к1</t>
  </si>
  <si>
    <t>ГАГАРИНА ул.</t>
  </si>
  <si>
    <t>25</t>
  </si>
  <si>
    <t>37</t>
  </si>
  <si>
    <t>39</t>
  </si>
  <si>
    <t>ЛОМОНОСОВА пр.</t>
  </si>
  <si>
    <t>172, к3</t>
  </si>
  <si>
    <t>112</t>
  </si>
  <si>
    <t>26</t>
  </si>
  <si>
    <t>30</t>
  </si>
  <si>
    <t>32</t>
  </si>
  <si>
    <t>36</t>
  </si>
  <si>
    <t>39, к1</t>
  </si>
  <si>
    <t>КАРЛА МАРКСА ул.</t>
  </si>
  <si>
    <t>ОБВОДНЫЙ КАНАЛ пр.</t>
  </si>
  <si>
    <t>59</t>
  </si>
  <si>
    <t>СВОБОДЫ ул.</t>
  </si>
  <si>
    <t>28</t>
  </si>
  <si>
    <t>57, к1</t>
  </si>
  <si>
    <t>107, к1</t>
  </si>
  <si>
    <t>113</t>
  </si>
  <si>
    <t>194, к2</t>
  </si>
  <si>
    <t>200, 1</t>
  </si>
  <si>
    <t>1, к2</t>
  </si>
  <si>
    <t>КАРЕЛЬСКАЯ ул.</t>
  </si>
  <si>
    <t>47</t>
  </si>
  <si>
    <t>ЛОГИНОВА ул.</t>
  </si>
  <si>
    <t>74</t>
  </si>
  <si>
    <t>283</t>
  </si>
  <si>
    <t>ПОПОВА ул.</t>
  </si>
  <si>
    <t>50</t>
  </si>
  <si>
    <t>56</t>
  </si>
  <si>
    <t>454,8</t>
  </si>
  <si>
    <t>533,9</t>
  </si>
  <si>
    <t>662,2</t>
  </si>
  <si>
    <t>522,4</t>
  </si>
  <si>
    <t>983,7</t>
  </si>
  <si>
    <t>399,7</t>
  </si>
  <si>
    <t>866,7</t>
  </si>
  <si>
    <t>476,9</t>
  </si>
  <si>
    <t>479,4</t>
  </si>
  <si>
    <t>494,1</t>
  </si>
  <si>
    <t>584,5</t>
  </si>
  <si>
    <t>476,8</t>
  </si>
  <si>
    <t>591,3</t>
  </si>
  <si>
    <t>307,6</t>
  </si>
  <si>
    <t>549,8</t>
  </si>
  <si>
    <t>551,3</t>
  </si>
  <si>
    <t>558</t>
  </si>
  <si>
    <t>389,1</t>
  </si>
  <si>
    <t>171,9</t>
  </si>
  <si>
    <t>191,1</t>
  </si>
  <si>
    <t>182,8</t>
  </si>
  <si>
    <t>489,7</t>
  </si>
  <si>
    <t>343,8</t>
  </si>
  <si>
    <t>576</t>
  </si>
  <si>
    <t>594,1</t>
  </si>
  <si>
    <t>596,5</t>
  </si>
  <si>
    <t>464,6</t>
  </si>
  <si>
    <t>537,4</t>
  </si>
  <si>
    <t>419,7</t>
  </si>
  <si>
    <t>477,6</t>
  </si>
  <si>
    <t>477</t>
  </si>
  <si>
    <t>440</t>
  </si>
  <si>
    <t>450</t>
  </si>
  <si>
    <t>390,3</t>
  </si>
  <si>
    <t>388,4</t>
  </si>
  <si>
    <t>392,6</t>
  </si>
  <si>
    <t>468</t>
  </si>
  <si>
    <t>600</t>
  </si>
  <si>
    <t>482</t>
  </si>
  <si>
    <t>320</t>
  </si>
  <si>
    <t>370</t>
  </si>
  <si>
    <t>172,5</t>
  </si>
  <si>
    <t>220</t>
  </si>
  <si>
    <t>136</t>
  </si>
  <si>
    <t>383,1</t>
  </si>
  <si>
    <t>409</t>
  </si>
  <si>
    <t>539,3</t>
  </si>
  <si>
    <t>918</t>
  </si>
  <si>
    <t>486,9</t>
  </si>
  <si>
    <t>432</t>
  </si>
  <si>
    <t>552</t>
  </si>
  <si>
    <t>559,2</t>
  </si>
  <si>
    <t>553,4</t>
  </si>
  <si>
    <t>24</t>
  </si>
  <si>
    <t>27</t>
  </si>
  <si>
    <t>4</t>
  </si>
  <si>
    <t>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</si>
</sst>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20" xfId="0" applyNumberFormat="1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left" wrapText="1"/>
    </xf>
    <xf numFmtId="49" fontId="6" fillId="33" borderId="22" xfId="0" applyNumberFormat="1" applyFont="1" applyFill="1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left" wrapText="1"/>
    </xf>
    <xf numFmtId="49" fontId="6" fillId="33" borderId="24" xfId="0" applyNumberFormat="1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52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="77" zoomScaleNormal="77" zoomScaleSheetLayoutView="100" zoomScalePageLayoutView="34" workbookViewId="0" topLeftCell="A1">
      <pane xSplit="2" ySplit="12" topLeftCell="V2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J34" sqref="AJ3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3.75390625" style="1" customWidth="1"/>
    <col min="4" max="4" width="13.00390625" style="1" customWidth="1"/>
    <col min="5" max="7" width="11.625" style="1" customWidth="1"/>
    <col min="8" max="8" width="13.00390625" style="1" customWidth="1"/>
    <col min="9" max="9" width="13.875" style="1" customWidth="1"/>
    <col min="10" max="21" width="11.625" style="1" customWidth="1"/>
    <col min="22" max="24" width="14.25390625" style="1" customWidth="1"/>
    <col min="25" max="25" width="13.875" style="1" customWidth="1"/>
    <col min="26" max="27" width="13.25390625" style="1" customWidth="1"/>
    <col min="28" max="29" width="11.625" style="1" customWidth="1"/>
    <col min="30" max="30" width="13.00390625" style="1" customWidth="1"/>
    <col min="31" max="33" width="11.625" style="1" customWidth="1"/>
    <col min="34" max="16384" width="9.125" style="1" customWidth="1"/>
  </cols>
  <sheetData>
    <row r="1" spans="2:15" s="6" customFormat="1" ht="15.75">
      <c r="B1" s="7"/>
      <c r="C1" s="8"/>
      <c r="H1" s="35" t="s">
        <v>30</v>
      </c>
      <c r="N1" s="8"/>
      <c r="O1" s="7"/>
    </row>
    <row r="2" spans="2:15" s="6" customFormat="1" ht="15.75">
      <c r="B2" s="9"/>
      <c r="C2" s="8"/>
      <c r="H2" s="6" t="s">
        <v>31</v>
      </c>
      <c r="N2" s="8"/>
      <c r="O2" s="9"/>
    </row>
    <row r="3" spans="2:15" s="6" customFormat="1" ht="15.75">
      <c r="B3" s="9"/>
      <c r="C3" s="8"/>
      <c r="H3" s="6" t="s">
        <v>32</v>
      </c>
      <c r="N3" s="8"/>
      <c r="O3" s="9"/>
    </row>
    <row r="4" spans="1:15" s="6" customFormat="1" ht="14.25" customHeight="1">
      <c r="A4" s="10"/>
      <c r="B4" s="11"/>
      <c r="I4" s="11"/>
      <c r="O4" s="11"/>
    </row>
    <row r="5" spans="1:15" s="13" customFormat="1" ht="63" customHeight="1">
      <c r="A5" s="49" t="s">
        <v>22</v>
      </c>
      <c r="B5" s="49"/>
      <c r="C5" s="12"/>
      <c r="H5" s="12"/>
      <c r="I5" s="12"/>
      <c r="N5" s="12"/>
      <c r="O5" s="12"/>
    </row>
    <row r="6" spans="1:3" s="6" customFormat="1" ht="18.75" customHeight="1">
      <c r="A6" s="52" t="s">
        <v>39</v>
      </c>
      <c r="B6" s="52"/>
      <c r="C6" s="53"/>
    </row>
    <row r="7" spans="1:33" s="14" customFormat="1" ht="39" customHeight="1">
      <c r="A7" s="50" t="s">
        <v>7</v>
      </c>
      <c r="B7" s="51" t="s">
        <v>8</v>
      </c>
      <c r="C7" s="36" t="s">
        <v>40</v>
      </c>
      <c r="D7" s="38" t="s">
        <v>40</v>
      </c>
      <c r="E7" s="36" t="s">
        <v>43</v>
      </c>
      <c r="F7" s="37" t="s">
        <v>43</v>
      </c>
      <c r="G7" s="37" t="s">
        <v>43</v>
      </c>
      <c r="H7" s="37" t="s">
        <v>47</v>
      </c>
      <c r="I7" s="38" t="s">
        <v>29</v>
      </c>
      <c r="J7" s="36" t="s">
        <v>43</v>
      </c>
      <c r="K7" s="37" t="s">
        <v>43</v>
      </c>
      <c r="L7" s="37" t="s">
        <v>43</v>
      </c>
      <c r="M7" s="37" t="s">
        <v>43</v>
      </c>
      <c r="N7" s="37" t="s">
        <v>43</v>
      </c>
      <c r="O7" s="37" t="s">
        <v>43</v>
      </c>
      <c r="P7" s="37" t="s">
        <v>55</v>
      </c>
      <c r="Q7" s="37" t="s">
        <v>56</v>
      </c>
      <c r="R7" s="37" t="s">
        <v>56</v>
      </c>
      <c r="S7" s="37" t="s">
        <v>56</v>
      </c>
      <c r="T7" s="37" t="s">
        <v>58</v>
      </c>
      <c r="U7" s="37" t="s">
        <v>58</v>
      </c>
      <c r="V7" s="37" t="s">
        <v>29</v>
      </c>
      <c r="W7" s="37" t="s">
        <v>29</v>
      </c>
      <c r="X7" s="37" t="s">
        <v>29</v>
      </c>
      <c r="Y7" s="42" t="s">
        <v>47</v>
      </c>
      <c r="Z7" s="36" t="s">
        <v>40</v>
      </c>
      <c r="AA7" s="37" t="s">
        <v>40</v>
      </c>
      <c r="AB7" s="37" t="s">
        <v>66</v>
      </c>
      <c r="AC7" s="37" t="s">
        <v>68</v>
      </c>
      <c r="AD7" s="37" t="s">
        <v>47</v>
      </c>
      <c r="AE7" s="37" t="s">
        <v>71</v>
      </c>
      <c r="AF7" s="37" t="s">
        <v>71</v>
      </c>
      <c r="AG7" s="37" t="s">
        <v>71</v>
      </c>
    </row>
    <row r="8" spans="1:33" s="14" customFormat="1" ht="27" customHeight="1">
      <c r="A8" s="50"/>
      <c r="B8" s="51"/>
      <c r="C8" s="39" t="s">
        <v>41</v>
      </c>
      <c r="D8" s="41" t="s">
        <v>42</v>
      </c>
      <c r="E8" s="39" t="s">
        <v>44</v>
      </c>
      <c r="F8" s="40" t="s">
        <v>45</v>
      </c>
      <c r="G8" s="40" t="s">
        <v>46</v>
      </c>
      <c r="H8" s="40" t="s">
        <v>48</v>
      </c>
      <c r="I8" s="41" t="s">
        <v>49</v>
      </c>
      <c r="J8" s="39" t="s">
        <v>50</v>
      </c>
      <c r="K8" s="40" t="s">
        <v>51</v>
      </c>
      <c r="L8" s="40" t="s">
        <v>52</v>
      </c>
      <c r="M8" s="40" t="s">
        <v>34</v>
      </c>
      <c r="N8" s="40" t="s">
        <v>53</v>
      </c>
      <c r="O8" s="40" t="s">
        <v>54</v>
      </c>
      <c r="P8" s="40" t="s">
        <v>37</v>
      </c>
      <c r="Q8" s="40" t="s">
        <v>57</v>
      </c>
      <c r="R8" s="40" t="s">
        <v>24</v>
      </c>
      <c r="S8" s="40" t="s">
        <v>33</v>
      </c>
      <c r="T8" s="40" t="s">
        <v>59</v>
      </c>
      <c r="U8" s="40" t="s">
        <v>60</v>
      </c>
      <c r="V8" s="40" t="s">
        <v>61</v>
      </c>
      <c r="W8" s="40" t="s">
        <v>62</v>
      </c>
      <c r="X8" s="40" t="s">
        <v>63</v>
      </c>
      <c r="Y8" s="43" t="s">
        <v>64</v>
      </c>
      <c r="Z8" s="39" t="s">
        <v>65</v>
      </c>
      <c r="AA8" s="40" t="s">
        <v>34</v>
      </c>
      <c r="AB8" s="40" t="s">
        <v>67</v>
      </c>
      <c r="AC8" s="40" t="s">
        <v>69</v>
      </c>
      <c r="AD8" s="40" t="s">
        <v>70</v>
      </c>
      <c r="AE8" s="40" t="s">
        <v>72</v>
      </c>
      <c r="AF8" s="40" t="s">
        <v>36</v>
      </c>
      <c r="AG8" s="40" t="s">
        <v>73</v>
      </c>
    </row>
    <row r="9" spans="1:33" s="6" customFormat="1" ht="18.75" customHeight="1">
      <c r="A9" s="15"/>
      <c r="B9" s="15" t="s">
        <v>9</v>
      </c>
      <c r="C9" s="44" t="s">
        <v>74</v>
      </c>
      <c r="D9" s="44" t="s">
        <v>75</v>
      </c>
      <c r="E9" s="44" t="s">
        <v>76</v>
      </c>
      <c r="F9" s="44" t="s">
        <v>77</v>
      </c>
      <c r="G9" s="44" t="s">
        <v>78</v>
      </c>
      <c r="H9" s="44" t="s">
        <v>79</v>
      </c>
      <c r="I9" s="44" t="s">
        <v>80</v>
      </c>
      <c r="J9" s="44" t="s">
        <v>81</v>
      </c>
      <c r="K9" s="44" t="s">
        <v>82</v>
      </c>
      <c r="L9" s="44" t="s">
        <v>83</v>
      </c>
      <c r="M9" s="44" t="s">
        <v>84</v>
      </c>
      <c r="N9" s="44" t="s">
        <v>85</v>
      </c>
      <c r="O9" s="44" t="s">
        <v>86</v>
      </c>
      <c r="P9" s="44" t="s">
        <v>87</v>
      </c>
      <c r="Q9" s="44" t="s">
        <v>88</v>
      </c>
      <c r="R9" s="44" t="s">
        <v>89</v>
      </c>
      <c r="S9" s="44" t="s">
        <v>90</v>
      </c>
      <c r="T9" s="44" t="s">
        <v>91</v>
      </c>
      <c r="U9" s="44" t="s">
        <v>92</v>
      </c>
      <c r="V9" s="44" t="s">
        <v>93</v>
      </c>
      <c r="W9" s="44" t="s">
        <v>94</v>
      </c>
      <c r="X9" s="44" t="s">
        <v>95</v>
      </c>
      <c r="Y9" s="44" t="s">
        <v>96</v>
      </c>
      <c r="Z9" s="44" t="s">
        <v>76</v>
      </c>
      <c r="AA9" s="44" t="s">
        <v>77</v>
      </c>
      <c r="AB9" s="44" t="s">
        <v>78</v>
      </c>
      <c r="AC9" s="44" t="s">
        <v>79</v>
      </c>
      <c r="AD9" s="44" t="s">
        <v>80</v>
      </c>
      <c r="AE9" s="44" t="s">
        <v>97</v>
      </c>
      <c r="AF9" s="44" t="s">
        <v>98</v>
      </c>
      <c r="AG9" s="44" t="s">
        <v>99</v>
      </c>
    </row>
    <row r="10" spans="1:33" s="6" customFormat="1" ht="18.75" customHeight="1" thickBot="1">
      <c r="A10" s="15"/>
      <c r="B10" s="15" t="s">
        <v>10</v>
      </c>
      <c r="C10" s="44" t="s">
        <v>74</v>
      </c>
      <c r="D10" s="44" t="s">
        <v>75</v>
      </c>
      <c r="E10" s="44" t="s">
        <v>76</v>
      </c>
      <c r="F10" s="44" t="s">
        <v>77</v>
      </c>
      <c r="G10" s="44" t="s">
        <v>78</v>
      </c>
      <c r="H10" s="44" t="s">
        <v>79</v>
      </c>
      <c r="I10" s="44" t="s">
        <v>80</v>
      </c>
      <c r="J10" s="44" t="s">
        <v>81</v>
      </c>
      <c r="K10" s="44" t="s">
        <v>82</v>
      </c>
      <c r="L10" s="44" t="s">
        <v>83</v>
      </c>
      <c r="M10" s="44" t="s">
        <v>84</v>
      </c>
      <c r="N10" s="44" t="s">
        <v>85</v>
      </c>
      <c r="O10" s="44" t="s">
        <v>86</v>
      </c>
      <c r="P10" s="44" t="s">
        <v>87</v>
      </c>
      <c r="Q10" s="44" t="s">
        <v>88</v>
      </c>
      <c r="R10" s="44" t="s">
        <v>89</v>
      </c>
      <c r="S10" s="44" t="s">
        <v>90</v>
      </c>
      <c r="T10" s="44" t="s">
        <v>91</v>
      </c>
      <c r="U10" s="44" t="s">
        <v>92</v>
      </c>
      <c r="V10" s="44" t="s">
        <v>93</v>
      </c>
      <c r="W10" s="44" t="s">
        <v>94</v>
      </c>
      <c r="X10" s="44" t="s">
        <v>95</v>
      </c>
      <c r="Y10" s="44" t="s">
        <v>96</v>
      </c>
      <c r="Z10" s="44" t="s">
        <v>76</v>
      </c>
      <c r="AA10" s="44" t="s">
        <v>77</v>
      </c>
      <c r="AB10" s="44" t="s">
        <v>78</v>
      </c>
      <c r="AC10" s="44" t="s">
        <v>79</v>
      </c>
      <c r="AD10" s="44" t="s">
        <v>80</v>
      </c>
      <c r="AE10" s="44" t="s">
        <v>97</v>
      </c>
      <c r="AF10" s="44" t="s">
        <v>98</v>
      </c>
      <c r="AG10" s="44" t="s">
        <v>99</v>
      </c>
    </row>
    <row r="11" spans="1:33" s="6" customFormat="1" ht="18.75" customHeight="1" thickTop="1">
      <c r="A11" s="54" t="s">
        <v>6</v>
      </c>
      <c r="B11" s="24" t="s">
        <v>3</v>
      </c>
      <c r="C11" s="16">
        <f>C10*45%/100</f>
        <v>2.0465999999999998</v>
      </c>
      <c r="D11" s="16">
        <f>D10*45%/100</f>
        <v>2.4025499999999997</v>
      </c>
      <c r="E11" s="16">
        <f>E10*45%/100</f>
        <v>2.9799</v>
      </c>
      <c r="F11" s="16">
        <f>F10*45%/100</f>
        <v>2.3508</v>
      </c>
      <c r="G11" s="16">
        <f>G10*45%/100</f>
        <v>4.42665</v>
      </c>
      <c r="H11" s="16">
        <f aca="true" t="shared" si="0" ref="H11:M11">H10*45%/100</f>
        <v>1.79865</v>
      </c>
      <c r="I11" s="16">
        <f t="shared" si="0"/>
        <v>3.9001500000000004</v>
      </c>
      <c r="J11" s="16">
        <f t="shared" si="0"/>
        <v>2.14605</v>
      </c>
      <c r="K11" s="16">
        <f t="shared" si="0"/>
        <v>2.1572999999999998</v>
      </c>
      <c r="L11" s="16">
        <f t="shared" si="0"/>
        <v>2.22345</v>
      </c>
      <c r="M11" s="16">
        <f t="shared" si="0"/>
        <v>2.63025</v>
      </c>
      <c r="N11" s="16">
        <f aca="true" t="shared" si="1" ref="N11:Y11">N10*45%/100</f>
        <v>2.1456</v>
      </c>
      <c r="O11" s="16">
        <f t="shared" si="1"/>
        <v>2.66085</v>
      </c>
      <c r="P11" s="16">
        <f t="shared" si="1"/>
        <v>1.3842</v>
      </c>
      <c r="Q11" s="16">
        <f t="shared" si="1"/>
        <v>2.4741</v>
      </c>
      <c r="R11" s="16">
        <f t="shared" si="1"/>
        <v>2.4808499999999998</v>
      </c>
      <c r="S11" s="16">
        <f t="shared" si="1"/>
        <v>2.511</v>
      </c>
      <c r="T11" s="16">
        <f t="shared" si="1"/>
        <v>1.7509500000000002</v>
      </c>
      <c r="U11" s="16">
        <f t="shared" si="1"/>
        <v>0.7735500000000001</v>
      </c>
      <c r="V11" s="16">
        <f t="shared" si="1"/>
        <v>0.85995</v>
      </c>
      <c r="W11" s="16">
        <f t="shared" si="1"/>
        <v>0.8226</v>
      </c>
      <c r="X11" s="16">
        <f t="shared" si="1"/>
        <v>2.20365</v>
      </c>
      <c r="Y11" s="16">
        <f t="shared" si="1"/>
        <v>1.5471000000000001</v>
      </c>
      <c r="Z11" s="16">
        <f aca="true" t="shared" si="2" ref="Z11:AG11">Z10*45%/100</f>
        <v>2.9799</v>
      </c>
      <c r="AA11" s="16">
        <f t="shared" si="2"/>
        <v>2.3508</v>
      </c>
      <c r="AB11" s="16">
        <f t="shared" si="2"/>
        <v>4.42665</v>
      </c>
      <c r="AC11" s="16">
        <f t="shared" si="2"/>
        <v>1.79865</v>
      </c>
      <c r="AD11" s="16">
        <f t="shared" si="2"/>
        <v>3.9001500000000004</v>
      </c>
      <c r="AE11" s="16">
        <f t="shared" si="2"/>
        <v>2.592</v>
      </c>
      <c r="AF11" s="16">
        <f t="shared" si="2"/>
        <v>2.6734500000000003</v>
      </c>
      <c r="AG11" s="16">
        <f t="shared" si="2"/>
        <v>2.68425</v>
      </c>
    </row>
    <row r="12" spans="1:33" s="13" customFormat="1" ht="18.75" customHeight="1">
      <c r="A12" s="55"/>
      <c r="B12" s="25" t="s">
        <v>13</v>
      </c>
      <c r="C12" s="17">
        <f>1007.68*C11</f>
        <v>2062.3178879999996</v>
      </c>
      <c r="D12" s="17">
        <f aca="true" t="shared" si="3" ref="D12:M12">1007.68*D11</f>
        <v>2421.0015839999996</v>
      </c>
      <c r="E12" s="17">
        <f t="shared" si="3"/>
        <v>3002.785632</v>
      </c>
      <c r="F12" s="17">
        <f t="shared" si="3"/>
        <v>2368.854144</v>
      </c>
      <c r="G12" s="17">
        <f t="shared" si="3"/>
        <v>4460.646672</v>
      </c>
      <c r="H12" s="17">
        <f t="shared" si="3"/>
        <v>1812.463632</v>
      </c>
      <c r="I12" s="17">
        <f t="shared" si="3"/>
        <v>3930.103152</v>
      </c>
      <c r="J12" s="17">
        <f t="shared" si="3"/>
        <v>2162.5316639999996</v>
      </c>
      <c r="K12" s="17">
        <f t="shared" si="3"/>
        <v>2173.868064</v>
      </c>
      <c r="L12" s="17">
        <f t="shared" si="3"/>
        <v>2240.526096</v>
      </c>
      <c r="M12" s="17">
        <f t="shared" si="3"/>
        <v>2650.45032</v>
      </c>
      <c r="N12" s="17">
        <f aca="true" t="shared" si="4" ref="N12:Y12">1007.68*N11</f>
        <v>2162.078208</v>
      </c>
      <c r="O12" s="17">
        <f t="shared" si="4"/>
        <v>2681.285328</v>
      </c>
      <c r="P12" s="17">
        <f t="shared" si="4"/>
        <v>1394.830656</v>
      </c>
      <c r="Q12" s="17">
        <f t="shared" si="4"/>
        <v>2493.101088</v>
      </c>
      <c r="R12" s="17">
        <f t="shared" si="4"/>
        <v>2499.9029279999995</v>
      </c>
      <c r="S12" s="17">
        <f t="shared" si="4"/>
        <v>2530.28448</v>
      </c>
      <c r="T12" s="17">
        <f t="shared" si="4"/>
        <v>1764.397296</v>
      </c>
      <c r="U12" s="17">
        <f t="shared" si="4"/>
        <v>779.490864</v>
      </c>
      <c r="V12" s="17">
        <f t="shared" si="4"/>
        <v>866.554416</v>
      </c>
      <c r="W12" s="17">
        <f t="shared" si="4"/>
        <v>828.917568</v>
      </c>
      <c r="X12" s="17">
        <f t="shared" si="4"/>
        <v>2220.574032</v>
      </c>
      <c r="Y12" s="17">
        <f t="shared" si="4"/>
        <v>1558.981728</v>
      </c>
      <c r="Z12" s="17">
        <f aca="true" t="shared" si="5" ref="Z12:AG12">1007.68*Z11</f>
        <v>3002.785632</v>
      </c>
      <c r="AA12" s="17">
        <f t="shared" si="5"/>
        <v>2368.854144</v>
      </c>
      <c r="AB12" s="17">
        <f t="shared" si="5"/>
        <v>4460.646672</v>
      </c>
      <c r="AC12" s="17">
        <f t="shared" si="5"/>
        <v>1812.463632</v>
      </c>
      <c r="AD12" s="17">
        <f t="shared" si="5"/>
        <v>3930.103152</v>
      </c>
      <c r="AE12" s="17">
        <f t="shared" si="5"/>
        <v>2611.90656</v>
      </c>
      <c r="AF12" s="17">
        <f t="shared" si="5"/>
        <v>2693.982096</v>
      </c>
      <c r="AG12" s="17">
        <f t="shared" si="5"/>
        <v>2704.8650399999997</v>
      </c>
    </row>
    <row r="13" spans="1:33" s="6" customFormat="1" ht="18.75" customHeight="1">
      <c r="A13" s="55"/>
      <c r="B13" s="25" t="s">
        <v>2</v>
      </c>
      <c r="C13" s="4">
        <f>C12/C9/12</f>
        <v>0.37787999999999994</v>
      </c>
      <c r="D13" s="4">
        <f aca="true" t="shared" si="6" ref="D13:M13">D12/D9/12</f>
        <v>0.37788</v>
      </c>
      <c r="E13" s="4">
        <f t="shared" si="6"/>
        <v>0.37788</v>
      </c>
      <c r="F13" s="4">
        <f t="shared" si="6"/>
        <v>0.37788</v>
      </c>
      <c r="G13" s="4">
        <f t="shared" si="6"/>
        <v>0.37788</v>
      </c>
      <c r="H13" s="4">
        <f t="shared" si="6"/>
        <v>0.37788</v>
      </c>
      <c r="I13" s="4">
        <f t="shared" si="6"/>
        <v>0.37788</v>
      </c>
      <c r="J13" s="4">
        <f t="shared" si="6"/>
        <v>0.37787999999999994</v>
      </c>
      <c r="K13" s="4">
        <f t="shared" si="6"/>
        <v>0.37788</v>
      </c>
      <c r="L13" s="4">
        <f t="shared" si="6"/>
        <v>0.37788</v>
      </c>
      <c r="M13" s="4">
        <f t="shared" si="6"/>
        <v>0.37788</v>
      </c>
      <c r="N13" s="4">
        <f aca="true" t="shared" si="7" ref="N13:Y13">N12/N9/12</f>
        <v>0.37788</v>
      </c>
      <c r="O13" s="4">
        <f t="shared" si="7"/>
        <v>0.37788</v>
      </c>
      <c r="P13" s="4">
        <f t="shared" si="7"/>
        <v>0.37788</v>
      </c>
      <c r="Q13" s="4">
        <f t="shared" si="7"/>
        <v>0.37788</v>
      </c>
      <c r="R13" s="4">
        <f t="shared" si="7"/>
        <v>0.37788</v>
      </c>
      <c r="S13" s="4">
        <f t="shared" si="7"/>
        <v>0.37788</v>
      </c>
      <c r="T13" s="4">
        <f t="shared" si="7"/>
        <v>0.37788</v>
      </c>
      <c r="U13" s="4">
        <f t="shared" si="7"/>
        <v>0.37788</v>
      </c>
      <c r="V13" s="4">
        <f t="shared" si="7"/>
        <v>0.37788</v>
      </c>
      <c r="W13" s="4">
        <f t="shared" si="7"/>
        <v>0.37788</v>
      </c>
      <c r="X13" s="4">
        <f t="shared" si="7"/>
        <v>0.37788</v>
      </c>
      <c r="Y13" s="4">
        <f t="shared" si="7"/>
        <v>0.37788</v>
      </c>
      <c r="Z13" s="4">
        <f aca="true" t="shared" si="8" ref="Z13:AG13">Z12/Z9/12</f>
        <v>0.37788</v>
      </c>
      <c r="AA13" s="4">
        <f t="shared" si="8"/>
        <v>0.37788</v>
      </c>
      <c r="AB13" s="4">
        <f t="shared" si="8"/>
        <v>0.37788</v>
      </c>
      <c r="AC13" s="4">
        <f t="shared" si="8"/>
        <v>0.37788</v>
      </c>
      <c r="AD13" s="4">
        <f t="shared" si="8"/>
        <v>0.37788</v>
      </c>
      <c r="AE13" s="4">
        <f t="shared" si="8"/>
        <v>0.37788</v>
      </c>
      <c r="AF13" s="4">
        <f t="shared" si="8"/>
        <v>0.37788</v>
      </c>
      <c r="AG13" s="4">
        <f t="shared" si="8"/>
        <v>0.37787999999999994</v>
      </c>
    </row>
    <row r="14" spans="1:33" s="6" customFormat="1" ht="18.75" customHeight="1" thickBot="1">
      <c r="A14" s="56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  <c r="R14" s="18" t="s">
        <v>14</v>
      </c>
      <c r="S14" s="18" t="s">
        <v>14</v>
      </c>
      <c r="T14" s="18" t="s">
        <v>14</v>
      </c>
      <c r="U14" s="18" t="s">
        <v>14</v>
      </c>
      <c r="V14" s="18" t="s">
        <v>14</v>
      </c>
      <c r="W14" s="18" t="s">
        <v>14</v>
      </c>
      <c r="X14" s="18" t="s">
        <v>14</v>
      </c>
      <c r="Y14" s="18" t="s">
        <v>14</v>
      </c>
      <c r="Z14" s="18" t="s">
        <v>14</v>
      </c>
      <c r="AA14" s="18" t="s">
        <v>14</v>
      </c>
      <c r="AB14" s="18" t="s">
        <v>14</v>
      </c>
      <c r="AC14" s="18" t="s">
        <v>14</v>
      </c>
      <c r="AD14" s="18" t="s">
        <v>14</v>
      </c>
      <c r="AE14" s="18" t="s">
        <v>14</v>
      </c>
      <c r="AF14" s="18" t="s">
        <v>14</v>
      </c>
      <c r="AG14" s="18" t="s">
        <v>14</v>
      </c>
    </row>
    <row r="15" spans="1:33" s="6" customFormat="1" ht="18.75" customHeight="1" thickTop="1">
      <c r="A15" s="55" t="s">
        <v>16</v>
      </c>
      <c r="B15" s="31" t="s">
        <v>4</v>
      </c>
      <c r="C15" s="32">
        <f>C10*10%/10</f>
        <v>4.548</v>
      </c>
      <c r="D15" s="32">
        <f>D10*10%/10</f>
        <v>5.339</v>
      </c>
      <c r="E15" s="32">
        <f>E10*10%/10</f>
        <v>6.622000000000002</v>
      </c>
      <c r="F15" s="32">
        <f>F10*8%/10</f>
        <v>4.1792</v>
      </c>
      <c r="G15" s="32">
        <f aca="true" t="shared" si="9" ref="G15:L15">G10*10%/10</f>
        <v>9.837</v>
      </c>
      <c r="H15" s="32">
        <f t="shared" si="9"/>
        <v>3.997</v>
      </c>
      <c r="I15" s="32">
        <f t="shared" si="9"/>
        <v>8.667000000000002</v>
      </c>
      <c r="J15" s="32">
        <f t="shared" si="9"/>
        <v>4.769</v>
      </c>
      <c r="K15" s="32">
        <f t="shared" si="9"/>
        <v>4.794</v>
      </c>
      <c r="L15" s="32">
        <f t="shared" si="9"/>
        <v>4.941000000000001</v>
      </c>
      <c r="M15" s="32">
        <f>M10*8%/10</f>
        <v>4.676</v>
      </c>
      <c r="N15" s="32">
        <f aca="true" t="shared" si="10" ref="N15:T15">N10*10%/10</f>
        <v>4.768000000000001</v>
      </c>
      <c r="O15" s="32">
        <f t="shared" si="10"/>
        <v>5.912999999999999</v>
      </c>
      <c r="P15" s="32">
        <f t="shared" si="10"/>
        <v>3.0760000000000005</v>
      </c>
      <c r="Q15" s="32">
        <f t="shared" si="10"/>
        <v>5.497999999999999</v>
      </c>
      <c r="R15" s="32">
        <f t="shared" si="10"/>
        <v>5.513</v>
      </c>
      <c r="S15" s="32">
        <f t="shared" si="10"/>
        <v>5.58</v>
      </c>
      <c r="T15" s="32">
        <f t="shared" si="10"/>
        <v>3.8910000000000005</v>
      </c>
      <c r="U15" s="32">
        <f aca="true" t="shared" si="11" ref="U15:AC15">U10*10%/10</f>
        <v>1.719</v>
      </c>
      <c r="V15" s="32">
        <f t="shared" si="11"/>
        <v>1.911</v>
      </c>
      <c r="W15" s="32">
        <f t="shared" si="11"/>
        <v>1.828</v>
      </c>
      <c r="X15" s="32">
        <f t="shared" si="11"/>
        <v>4.897</v>
      </c>
      <c r="Y15" s="32">
        <f t="shared" si="11"/>
        <v>3.438</v>
      </c>
      <c r="Z15" s="32">
        <f t="shared" si="11"/>
        <v>6.622000000000002</v>
      </c>
      <c r="AA15" s="32">
        <f t="shared" si="11"/>
        <v>5.224</v>
      </c>
      <c r="AB15" s="32">
        <f t="shared" si="11"/>
        <v>9.837</v>
      </c>
      <c r="AC15" s="32">
        <f t="shared" si="11"/>
        <v>3.997</v>
      </c>
      <c r="AD15" s="32">
        <f>AD10*13%/10</f>
        <v>11.267100000000001</v>
      </c>
      <c r="AE15" s="32">
        <f>AE10*10%/10</f>
        <v>5.76</v>
      </c>
      <c r="AF15" s="32">
        <f>AF10*10%/10</f>
        <v>5.941000000000001</v>
      </c>
      <c r="AG15" s="32">
        <f>AG10*10%/10</f>
        <v>5.965000000000001</v>
      </c>
    </row>
    <row r="16" spans="1:33" s="6" customFormat="1" ht="18.75" customHeight="1">
      <c r="A16" s="55"/>
      <c r="B16" s="25" t="s">
        <v>13</v>
      </c>
      <c r="C16" s="4">
        <f>2281.73*C15</f>
        <v>10377.30804</v>
      </c>
      <c r="D16" s="4">
        <f aca="true" t="shared" si="12" ref="D16:M16">2281.73*D15</f>
        <v>12182.156470000002</v>
      </c>
      <c r="E16" s="4">
        <f t="shared" si="12"/>
        <v>15109.616060000004</v>
      </c>
      <c r="F16" s="4">
        <f t="shared" si="12"/>
        <v>9535.806016</v>
      </c>
      <c r="G16" s="4">
        <f t="shared" si="12"/>
        <v>22445.37801</v>
      </c>
      <c r="H16" s="4">
        <f t="shared" si="12"/>
        <v>9120.07481</v>
      </c>
      <c r="I16" s="4">
        <f t="shared" si="12"/>
        <v>19775.753910000003</v>
      </c>
      <c r="J16" s="4">
        <f t="shared" si="12"/>
        <v>10881.570370000001</v>
      </c>
      <c r="K16" s="4">
        <f t="shared" si="12"/>
        <v>10938.613619999998</v>
      </c>
      <c r="L16" s="4">
        <f t="shared" si="12"/>
        <v>11274.027930000002</v>
      </c>
      <c r="M16" s="4">
        <f t="shared" si="12"/>
        <v>10669.369480000001</v>
      </c>
      <c r="N16" s="4">
        <f aca="true" t="shared" si="13" ref="N16:Y16">2281.73*N15</f>
        <v>10879.288640000002</v>
      </c>
      <c r="O16" s="4">
        <f t="shared" si="13"/>
        <v>13491.86949</v>
      </c>
      <c r="P16" s="4">
        <f t="shared" si="13"/>
        <v>7018.601480000001</v>
      </c>
      <c r="Q16" s="4">
        <f t="shared" si="13"/>
        <v>12544.951539999998</v>
      </c>
      <c r="R16" s="4">
        <f t="shared" si="13"/>
        <v>12579.17749</v>
      </c>
      <c r="S16" s="4">
        <f t="shared" si="13"/>
        <v>12732.0534</v>
      </c>
      <c r="T16" s="4">
        <f t="shared" si="13"/>
        <v>8878.211430000001</v>
      </c>
      <c r="U16" s="4">
        <f t="shared" si="13"/>
        <v>3922.2938700000004</v>
      </c>
      <c r="V16" s="4">
        <f t="shared" si="13"/>
        <v>4360.38603</v>
      </c>
      <c r="W16" s="4">
        <f t="shared" si="13"/>
        <v>4171.00244</v>
      </c>
      <c r="X16" s="4">
        <f t="shared" si="13"/>
        <v>11173.63181</v>
      </c>
      <c r="Y16" s="4">
        <f t="shared" si="13"/>
        <v>7844.587740000001</v>
      </c>
      <c r="Z16" s="4">
        <f aca="true" t="shared" si="14" ref="Z16:AG16">2281.73*Z15</f>
        <v>15109.616060000004</v>
      </c>
      <c r="AA16" s="4">
        <f t="shared" si="14"/>
        <v>11919.757520000001</v>
      </c>
      <c r="AB16" s="4">
        <f t="shared" si="14"/>
        <v>22445.37801</v>
      </c>
      <c r="AC16" s="4">
        <f t="shared" si="14"/>
        <v>9120.07481</v>
      </c>
      <c r="AD16" s="4">
        <f t="shared" si="14"/>
        <v>25708.480083000002</v>
      </c>
      <c r="AE16" s="4">
        <f t="shared" si="14"/>
        <v>13142.764799999999</v>
      </c>
      <c r="AF16" s="4">
        <f t="shared" si="14"/>
        <v>13555.757930000002</v>
      </c>
      <c r="AG16" s="4">
        <f t="shared" si="14"/>
        <v>13610.519450000002</v>
      </c>
    </row>
    <row r="17" spans="1:33" s="6" customFormat="1" ht="18.75" customHeight="1">
      <c r="A17" s="55"/>
      <c r="B17" s="25" t="s">
        <v>2</v>
      </c>
      <c r="C17" s="4">
        <f>C16/C9/12</f>
        <v>1.9014416666666667</v>
      </c>
      <c r="D17" s="4">
        <f aca="true" t="shared" si="15" ref="D17:M17">D16/D9/12</f>
        <v>1.901441666666667</v>
      </c>
      <c r="E17" s="4">
        <f t="shared" si="15"/>
        <v>1.901441666666667</v>
      </c>
      <c r="F17" s="4">
        <f t="shared" si="15"/>
        <v>1.5211533333333334</v>
      </c>
      <c r="G17" s="4">
        <f t="shared" si="15"/>
        <v>1.9014416666666667</v>
      </c>
      <c r="H17" s="4">
        <f t="shared" si="15"/>
        <v>1.9014416666666667</v>
      </c>
      <c r="I17" s="4">
        <f t="shared" si="15"/>
        <v>1.901441666666667</v>
      </c>
      <c r="J17" s="4">
        <f t="shared" si="15"/>
        <v>1.901441666666667</v>
      </c>
      <c r="K17" s="4">
        <f t="shared" si="15"/>
        <v>1.9014416666666663</v>
      </c>
      <c r="L17" s="4">
        <f t="shared" si="15"/>
        <v>1.901441666666667</v>
      </c>
      <c r="M17" s="4">
        <f t="shared" si="15"/>
        <v>1.5211533333333334</v>
      </c>
      <c r="N17" s="4">
        <f aca="true" t="shared" si="16" ref="N17:Y17">N16/N9/12</f>
        <v>1.901441666666667</v>
      </c>
      <c r="O17" s="4">
        <f t="shared" si="16"/>
        <v>1.9014416666666667</v>
      </c>
      <c r="P17" s="4">
        <f t="shared" si="16"/>
        <v>1.901441666666667</v>
      </c>
      <c r="Q17" s="4">
        <f t="shared" si="16"/>
        <v>1.9014416666666667</v>
      </c>
      <c r="R17" s="4">
        <f t="shared" si="16"/>
        <v>1.901441666666667</v>
      </c>
      <c r="S17" s="4">
        <f t="shared" si="16"/>
        <v>1.9014416666666667</v>
      </c>
      <c r="T17" s="4">
        <f t="shared" si="16"/>
        <v>1.901441666666667</v>
      </c>
      <c r="U17" s="4">
        <f t="shared" si="16"/>
        <v>1.901441666666667</v>
      </c>
      <c r="V17" s="4">
        <f t="shared" si="16"/>
        <v>1.9014416666666667</v>
      </c>
      <c r="W17" s="4">
        <f t="shared" si="16"/>
        <v>1.9014416666666667</v>
      </c>
      <c r="X17" s="4">
        <f t="shared" si="16"/>
        <v>1.901441666666667</v>
      </c>
      <c r="Y17" s="4">
        <f t="shared" si="16"/>
        <v>1.901441666666667</v>
      </c>
      <c r="Z17" s="4">
        <f aca="true" t="shared" si="17" ref="Z17:AG17">Z16/Z9/12</f>
        <v>1.901441666666667</v>
      </c>
      <c r="AA17" s="4">
        <f t="shared" si="17"/>
        <v>1.901441666666667</v>
      </c>
      <c r="AB17" s="4">
        <f t="shared" si="17"/>
        <v>1.9014416666666667</v>
      </c>
      <c r="AC17" s="4">
        <f t="shared" si="17"/>
        <v>1.9014416666666667</v>
      </c>
      <c r="AD17" s="4">
        <f t="shared" si="17"/>
        <v>2.471874166666667</v>
      </c>
      <c r="AE17" s="4">
        <f t="shared" si="17"/>
        <v>1.9014416666666667</v>
      </c>
      <c r="AF17" s="4">
        <f t="shared" si="17"/>
        <v>1.901441666666667</v>
      </c>
      <c r="AG17" s="4">
        <f t="shared" si="17"/>
        <v>1.901441666666667</v>
      </c>
    </row>
    <row r="18" spans="1:33" s="6" customFormat="1" ht="18.75" customHeight="1" thickBot="1">
      <c r="A18" s="56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33" t="s">
        <v>14</v>
      </c>
      <c r="O18" s="33" t="s">
        <v>14</v>
      </c>
      <c r="P18" s="33" t="s">
        <v>14</v>
      </c>
      <c r="Q18" s="33" t="s">
        <v>14</v>
      </c>
      <c r="R18" s="33" t="s">
        <v>14</v>
      </c>
      <c r="S18" s="33" t="s">
        <v>14</v>
      </c>
      <c r="T18" s="33" t="s">
        <v>14</v>
      </c>
      <c r="U18" s="33" t="s">
        <v>14</v>
      </c>
      <c r="V18" s="33" t="s">
        <v>14</v>
      </c>
      <c r="W18" s="33" t="s">
        <v>14</v>
      </c>
      <c r="X18" s="33" t="s">
        <v>14</v>
      </c>
      <c r="Y18" s="33" t="s">
        <v>14</v>
      </c>
      <c r="Z18" s="33" t="s">
        <v>14</v>
      </c>
      <c r="AA18" s="33" t="s">
        <v>14</v>
      </c>
      <c r="AB18" s="33" t="s">
        <v>14</v>
      </c>
      <c r="AC18" s="33" t="s">
        <v>14</v>
      </c>
      <c r="AD18" s="33" t="s">
        <v>14</v>
      </c>
      <c r="AE18" s="33" t="s">
        <v>14</v>
      </c>
      <c r="AF18" s="33" t="s">
        <v>14</v>
      </c>
      <c r="AG18" s="33" t="s">
        <v>14</v>
      </c>
    </row>
    <row r="19" spans="1:33" s="46" customFormat="1" ht="18.75" customHeight="1" thickTop="1">
      <c r="A19" s="54" t="s">
        <v>17</v>
      </c>
      <c r="B19" s="27" t="s">
        <v>11</v>
      </c>
      <c r="C19" s="44" t="s">
        <v>100</v>
      </c>
      <c r="D19" s="44" t="s">
        <v>101</v>
      </c>
      <c r="E19" s="44" t="s">
        <v>102</v>
      </c>
      <c r="F19" s="44" t="s">
        <v>103</v>
      </c>
      <c r="G19" s="44" t="s">
        <v>104</v>
      </c>
      <c r="H19" s="44" t="s">
        <v>105</v>
      </c>
      <c r="I19" s="44" t="s">
        <v>106</v>
      </c>
      <c r="J19" s="44" t="s">
        <v>107</v>
      </c>
      <c r="K19" s="44" t="s">
        <v>108</v>
      </c>
      <c r="L19" s="44" t="s">
        <v>109</v>
      </c>
      <c r="M19" s="44" t="s">
        <v>110</v>
      </c>
      <c r="N19" s="44" t="s">
        <v>111</v>
      </c>
      <c r="O19" s="44" t="s">
        <v>112</v>
      </c>
      <c r="P19" s="44" t="s">
        <v>113</v>
      </c>
      <c r="Q19" s="44" t="s">
        <v>38</v>
      </c>
      <c r="R19" s="44" t="s">
        <v>38</v>
      </c>
      <c r="S19" s="44" t="s">
        <v>38</v>
      </c>
      <c r="T19" s="44" t="s">
        <v>114</v>
      </c>
      <c r="U19" s="44" t="s">
        <v>115</v>
      </c>
      <c r="V19" s="44" t="s">
        <v>116</v>
      </c>
      <c r="W19" s="44" t="s">
        <v>117</v>
      </c>
      <c r="X19" s="44" t="s">
        <v>118</v>
      </c>
      <c r="Y19" s="45">
        <v>287.4</v>
      </c>
      <c r="Z19" s="44" t="s">
        <v>119</v>
      </c>
      <c r="AA19" s="44" t="s">
        <v>120</v>
      </c>
      <c r="AB19" s="44" t="s">
        <v>121</v>
      </c>
      <c r="AC19" s="44" t="s">
        <v>122</v>
      </c>
      <c r="AD19" s="44" t="s">
        <v>123</v>
      </c>
      <c r="AE19" s="44" t="s">
        <v>124</v>
      </c>
      <c r="AF19" s="44" t="s">
        <v>125</v>
      </c>
      <c r="AG19" s="44" t="s">
        <v>126</v>
      </c>
    </row>
    <row r="20" spans="1:33" s="6" customFormat="1" ht="18.75" customHeight="1">
      <c r="A20" s="55"/>
      <c r="B20" s="28" t="s">
        <v>4</v>
      </c>
      <c r="C20" s="19">
        <f>C19*0.09</f>
        <v>41.814</v>
      </c>
      <c r="D20" s="19">
        <f>D19*0.1</f>
        <v>53.74</v>
      </c>
      <c r="E20" s="19">
        <f>E19*0.11</f>
        <v>46.167</v>
      </c>
      <c r="F20" s="19">
        <f>F19*0.1</f>
        <v>47.760000000000005</v>
      </c>
      <c r="G20" s="19">
        <f>G19*0.14</f>
        <v>66.78</v>
      </c>
      <c r="H20" s="19">
        <f>H19*0.08</f>
        <v>35.2</v>
      </c>
      <c r="I20" s="19">
        <f>I19*0.12</f>
        <v>54</v>
      </c>
      <c r="J20" s="19">
        <f>J19*0.1</f>
        <v>39.03</v>
      </c>
      <c r="K20" s="19">
        <f>K19*0.1</f>
        <v>38.84</v>
      </c>
      <c r="L20" s="19">
        <f>L19*0.1</f>
        <v>39.260000000000005</v>
      </c>
      <c r="M20" s="19">
        <f>M19*0.12</f>
        <v>56.16</v>
      </c>
      <c r="N20" s="19">
        <f>N19*0.07</f>
        <v>42.00000000000001</v>
      </c>
      <c r="O20" s="19">
        <f>O19*0.1</f>
        <v>48.2</v>
      </c>
      <c r="P20" s="19">
        <f>P19*0.08</f>
        <v>25.6</v>
      </c>
      <c r="Q20" s="19">
        <f>Q19*0.1</f>
        <v>42</v>
      </c>
      <c r="R20" s="19">
        <f>R19*0.1</f>
        <v>42</v>
      </c>
      <c r="S20" s="19">
        <f>S19*0.1</f>
        <v>42</v>
      </c>
      <c r="T20" s="19">
        <f>T19*0.08</f>
        <v>29.6</v>
      </c>
      <c r="U20" s="19">
        <f>U19*0.09</f>
        <v>15.524999999999999</v>
      </c>
      <c r="V20" s="19">
        <f>V19*0.08</f>
        <v>17.6</v>
      </c>
      <c r="W20" s="19">
        <f>W19*0.11</f>
        <v>14.96</v>
      </c>
      <c r="X20" s="19">
        <f>X19*0.1</f>
        <v>38.31</v>
      </c>
      <c r="Y20" s="19">
        <f>Y19*0.1</f>
        <v>28.74</v>
      </c>
      <c r="Z20" s="19">
        <f>Z19*0.13</f>
        <v>53.17</v>
      </c>
      <c r="AA20" s="19">
        <f>AA19*0.08</f>
        <v>43.144</v>
      </c>
      <c r="AB20" s="19">
        <f>AB19*0.1</f>
        <v>91.80000000000001</v>
      </c>
      <c r="AC20" s="19">
        <f>AC19*0.08</f>
        <v>38.952</v>
      </c>
      <c r="AD20" s="19">
        <f>AD19*0.14</f>
        <v>60.480000000000004</v>
      </c>
      <c r="AE20" s="19">
        <f>AE19*0.1</f>
        <v>55.2</v>
      </c>
      <c r="AF20" s="19">
        <f>AF19*0.1</f>
        <v>55.92000000000001</v>
      </c>
      <c r="AG20" s="19">
        <f>AG19*0.1</f>
        <v>55.34</v>
      </c>
    </row>
    <row r="21" spans="1:33" s="6" customFormat="1" ht="18.75" customHeight="1">
      <c r="A21" s="55"/>
      <c r="B21" s="25" t="s">
        <v>13</v>
      </c>
      <c r="C21" s="3">
        <f>445.14*C20</f>
        <v>18613.08396</v>
      </c>
      <c r="D21" s="3">
        <f aca="true" t="shared" si="18" ref="D21:M21">445.14*D20</f>
        <v>23921.8236</v>
      </c>
      <c r="E21" s="3">
        <f t="shared" si="18"/>
        <v>20550.77838</v>
      </c>
      <c r="F21" s="3">
        <f t="shared" si="18"/>
        <v>21259.886400000003</v>
      </c>
      <c r="G21" s="3">
        <f t="shared" si="18"/>
        <v>29726.4492</v>
      </c>
      <c r="H21" s="3">
        <f t="shared" si="18"/>
        <v>15668.928</v>
      </c>
      <c r="I21" s="3">
        <f t="shared" si="18"/>
        <v>24037.559999999998</v>
      </c>
      <c r="J21" s="3">
        <f t="shared" si="18"/>
        <v>17373.8142</v>
      </c>
      <c r="K21" s="3">
        <f t="shared" si="18"/>
        <v>17289.2376</v>
      </c>
      <c r="L21" s="3">
        <f t="shared" si="18"/>
        <v>17476.1964</v>
      </c>
      <c r="M21" s="3">
        <f t="shared" si="18"/>
        <v>24999.0624</v>
      </c>
      <c r="N21" s="3">
        <f aca="true" t="shared" si="19" ref="N21:Y21">445.14*N20</f>
        <v>18695.88</v>
      </c>
      <c r="O21" s="3">
        <f t="shared" si="19"/>
        <v>21455.748</v>
      </c>
      <c r="P21" s="3">
        <f t="shared" si="19"/>
        <v>11395.584</v>
      </c>
      <c r="Q21" s="3">
        <f t="shared" si="19"/>
        <v>18695.88</v>
      </c>
      <c r="R21" s="3">
        <f t="shared" si="19"/>
        <v>18695.88</v>
      </c>
      <c r="S21" s="3">
        <f t="shared" si="19"/>
        <v>18695.88</v>
      </c>
      <c r="T21" s="3">
        <f t="shared" si="19"/>
        <v>13176.144</v>
      </c>
      <c r="U21" s="3">
        <f t="shared" si="19"/>
        <v>6910.798499999999</v>
      </c>
      <c r="V21" s="3">
        <f t="shared" si="19"/>
        <v>7834.464</v>
      </c>
      <c r="W21" s="3">
        <f t="shared" si="19"/>
        <v>6659.2944</v>
      </c>
      <c r="X21" s="3">
        <f t="shared" si="19"/>
        <v>17053.3134</v>
      </c>
      <c r="Y21" s="3">
        <f t="shared" si="19"/>
        <v>12793.3236</v>
      </c>
      <c r="Z21" s="3">
        <f aca="true" t="shared" si="20" ref="Z21:AG21">445.14*Z20</f>
        <v>23668.0938</v>
      </c>
      <c r="AA21" s="3">
        <f t="shared" si="20"/>
        <v>19205.12016</v>
      </c>
      <c r="AB21" s="3">
        <f t="shared" si="20"/>
        <v>40863.852000000006</v>
      </c>
      <c r="AC21" s="3">
        <f t="shared" si="20"/>
        <v>17339.093279999997</v>
      </c>
      <c r="AD21" s="3">
        <f t="shared" si="20"/>
        <v>26922.0672</v>
      </c>
      <c r="AE21" s="3">
        <f t="shared" si="20"/>
        <v>24571.728</v>
      </c>
      <c r="AF21" s="3">
        <f t="shared" si="20"/>
        <v>24892.228800000004</v>
      </c>
      <c r="AG21" s="3">
        <f t="shared" si="20"/>
        <v>24634.0476</v>
      </c>
    </row>
    <row r="22" spans="1:33" s="6" customFormat="1" ht="18.75" customHeight="1">
      <c r="A22" s="55"/>
      <c r="B22" s="25" t="s">
        <v>2</v>
      </c>
      <c r="C22" s="4">
        <f>C21/C9/12</f>
        <v>3.4104888522427443</v>
      </c>
      <c r="D22" s="4">
        <f aca="true" t="shared" si="21" ref="D22:M22">D21/D9/12</f>
        <v>3.733817756134108</v>
      </c>
      <c r="E22" s="4">
        <f t="shared" si="21"/>
        <v>2.586174667774086</v>
      </c>
      <c r="F22" s="4">
        <f t="shared" si="21"/>
        <v>3.391380551301685</v>
      </c>
      <c r="G22" s="4">
        <f t="shared" si="21"/>
        <v>2.5182516010978957</v>
      </c>
      <c r="H22" s="4">
        <f t="shared" si="21"/>
        <v>3.2668101075806857</v>
      </c>
      <c r="I22" s="4">
        <f t="shared" si="21"/>
        <v>2.3112149532710276</v>
      </c>
      <c r="J22" s="4">
        <f t="shared" si="21"/>
        <v>3.0358940029356263</v>
      </c>
      <c r="K22" s="4">
        <f t="shared" si="21"/>
        <v>3.005360450563204</v>
      </c>
      <c r="L22" s="4">
        <f t="shared" si="21"/>
        <v>2.9474796599878563</v>
      </c>
      <c r="M22" s="4">
        <f t="shared" si="21"/>
        <v>3.564166295979469</v>
      </c>
      <c r="N22" s="4">
        <f aca="true" t="shared" si="22" ref="N22:Y22">N21/N9/12</f>
        <v>3.2675964765100676</v>
      </c>
      <c r="O22" s="4">
        <f t="shared" si="22"/>
        <v>3.0238102486047693</v>
      </c>
      <c r="P22" s="4">
        <f t="shared" si="22"/>
        <v>3.087230169050715</v>
      </c>
      <c r="Q22" s="4">
        <f t="shared" si="22"/>
        <v>2.8337395416515103</v>
      </c>
      <c r="R22" s="4">
        <f t="shared" si="22"/>
        <v>2.826029385089788</v>
      </c>
      <c r="S22" s="4">
        <f t="shared" si="22"/>
        <v>2.7920967741935487</v>
      </c>
      <c r="T22" s="4">
        <f t="shared" si="22"/>
        <v>2.8219275250578257</v>
      </c>
      <c r="U22" s="4">
        <f t="shared" si="22"/>
        <v>3.350202879581151</v>
      </c>
      <c r="V22" s="4">
        <f t="shared" si="22"/>
        <v>3.4163893249607535</v>
      </c>
      <c r="W22" s="4">
        <f t="shared" si="22"/>
        <v>3.035783369803063</v>
      </c>
      <c r="X22" s="4">
        <f t="shared" si="22"/>
        <v>2.902000102103328</v>
      </c>
      <c r="Y22" s="4">
        <f t="shared" si="22"/>
        <v>3.100960732984293</v>
      </c>
      <c r="Z22" s="4">
        <f aca="true" t="shared" si="23" ref="Z22:AG22">Z21/Z9/12</f>
        <v>2.9784674569616425</v>
      </c>
      <c r="AA22" s="4">
        <f t="shared" si="23"/>
        <v>3.063603905053599</v>
      </c>
      <c r="AB22" s="4">
        <f t="shared" si="23"/>
        <v>3.4617474839890217</v>
      </c>
      <c r="AC22" s="4">
        <f t="shared" si="23"/>
        <v>3.6150223667750807</v>
      </c>
      <c r="AD22" s="4">
        <f t="shared" si="23"/>
        <v>2.5885607476635513</v>
      </c>
      <c r="AE22" s="4">
        <f t="shared" si="23"/>
        <v>3.5549375</v>
      </c>
      <c r="AF22" s="4">
        <f t="shared" si="23"/>
        <v>3.4915879481568766</v>
      </c>
      <c r="AG22" s="4">
        <f t="shared" si="23"/>
        <v>3.441470746018441</v>
      </c>
    </row>
    <row r="23" spans="1:33" s="6" customFormat="1" ht="18.75" customHeight="1" thickBot="1">
      <c r="A23" s="56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 t="s">
        <v>21</v>
      </c>
      <c r="P23" s="18" t="s">
        <v>21</v>
      </c>
      <c r="Q23" s="18" t="s">
        <v>21</v>
      </c>
      <c r="R23" s="18" t="s">
        <v>21</v>
      </c>
      <c r="S23" s="18" t="s">
        <v>21</v>
      </c>
      <c r="T23" s="18" t="s">
        <v>21</v>
      </c>
      <c r="U23" s="18" t="s">
        <v>21</v>
      </c>
      <c r="V23" s="18" t="s">
        <v>21</v>
      </c>
      <c r="W23" s="18" t="s">
        <v>21</v>
      </c>
      <c r="X23" s="18" t="s">
        <v>21</v>
      </c>
      <c r="Y23" s="18" t="s">
        <v>21</v>
      </c>
      <c r="Z23" s="18" t="s">
        <v>21</v>
      </c>
      <c r="AA23" s="18" t="s">
        <v>21</v>
      </c>
      <c r="AB23" s="18" t="s">
        <v>21</v>
      </c>
      <c r="AC23" s="18" t="s">
        <v>21</v>
      </c>
      <c r="AD23" s="18" t="s">
        <v>21</v>
      </c>
      <c r="AE23" s="18" t="s">
        <v>21</v>
      </c>
      <c r="AF23" s="18" t="s">
        <v>21</v>
      </c>
      <c r="AG23" s="18" t="s">
        <v>21</v>
      </c>
    </row>
    <row r="24" spans="1:33" s="6" customFormat="1" ht="18.75" customHeight="1" thickTop="1">
      <c r="A24" s="54" t="s">
        <v>18</v>
      </c>
      <c r="B24" s="24" t="s">
        <v>4</v>
      </c>
      <c r="C24" s="34">
        <f>C10*0.25%</f>
        <v>1.137</v>
      </c>
      <c r="D24" s="34">
        <f aca="true" t="shared" si="24" ref="D24:M24">D10*0.25%</f>
        <v>1.3347499999999999</v>
      </c>
      <c r="E24" s="34">
        <f t="shared" si="24"/>
        <v>1.6555000000000002</v>
      </c>
      <c r="F24" s="34">
        <f t="shared" si="24"/>
        <v>1.306</v>
      </c>
      <c r="G24" s="34">
        <f t="shared" si="24"/>
        <v>2.4592500000000004</v>
      </c>
      <c r="H24" s="34">
        <f t="shared" si="24"/>
        <v>0.99925</v>
      </c>
      <c r="I24" s="34">
        <f t="shared" si="24"/>
        <v>2.16675</v>
      </c>
      <c r="J24" s="34">
        <f t="shared" si="24"/>
        <v>1.19225</v>
      </c>
      <c r="K24" s="34">
        <f t="shared" si="24"/>
        <v>1.1985</v>
      </c>
      <c r="L24" s="34">
        <f t="shared" si="24"/>
        <v>1.2352500000000002</v>
      </c>
      <c r="M24" s="34">
        <f t="shared" si="24"/>
        <v>1.46125</v>
      </c>
      <c r="N24" s="34">
        <f aca="true" t="shared" si="25" ref="N24:Y24">N10*0.25%</f>
        <v>1.192</v>
      </c>
      <c r="O24" s="34">
        <f t="shared" si="25"/>
        <v>1.4782499999999998</v>
      </c>
      <c r="P24" s="34">
        <f t="shared" si="25"/>
        <v>0.7690000000000001</v>
      </c>
      <c r="Q24" s="34">
        <f t="shared" si="25"/>
        <v>1.3744999999999998</v>
      </c>
      <c r="R24" s="34">
        <f t="shared" si="25"/>
        <v>1.37825</v>
      </c>
      <c r="S24" s="34">
        <f t="shared" si="25"/>
        <v>1.395</v>
      </c>
      <c r="T24" s="34">
        <f t="shared" si="25"/>
        <v>0.9727500000000001</v>
      </c>
      <c r="U24" s="34">
        <f t="shared" si="25"/>
        <v>0.42975</v>
      </c>
      <c r="V24" s="34">
        <f t="shared" si="25"/>
        <v>0.47775</v>
      </c>
      <c r="W24" s="34">
        <f t="shared" si="25"/>
        <v>0.457</v>
      </c>
      <c r="X24" s="34">
        <f t="shared" si="25"/>
        <v>1.22425</v>
      </c>
      <c r="Y24" s="34">
        <f t="shared" si="25"/>
        <v>0.8595</v>
      </c>
      <c r="Z24" s="34">
        <f aca="true" t="shared" si="26" ref="Z24:AG24">Z10*0.25%</f>
        <v>1.6555000000000002</v>
      </c>
      <c r="AA24" s="34">
        <f t="shared" si="26"/>
        <v>1.306</v>
      </c>
      <c r="AB24" s="34">
        <f t="shared" si="26"/>
        <v>2.4592500000000004</v>
      </c>
      <c r="AC24" s="34">
        <f t="shared" si="26"/>
        <v>0.99925</v>
      </c>
      <c r="AD24" s="34">
        <f t="shared" si="26"/>
        <v>2.16675</v>
      </c>
      <c r="AE24" s="34">
        <f t="shared" si="26"/>
        <v>1.44</v>
      </c>
      <c r="AF24" s="34">
        <f t="shared" si="26"/>
        <v>1.4852500000000002</v>
      </c>
      <c r="AG24" s="34">
        <f t="shared" si="26"/>
        <v>1.49125</v>
      </c>
    </row>
    <row r="25" spans="1:33" s="6" customFormat="1" ht="18.75" customHeight="1">
      <c r="A25" s="55"/>
      <c r="B25" s="25" t="s">
        <v>13</v>
      </c>
      <c r="C25" s="19">
        <f>71.18*C24</f>
        <v>80.93166000000001</v>
      </c>
      <c r="D25" s="19">
        <f aca="true" t="shared" si="27" ref="D25:M25">71.18*D24</f>
        <v>95.007505</v>
      </c>
      <c r="E25" s="19">
        <f t="shared" si="27"/>
        <v>117.83849000000002</v>
      </c>
      <c r="F25" s="19">
        <f t="shared" si="27"/>
        <v>92.96108000000001</v>
      </c>
      <c r="G25" s="19">
        <f t="shared" si="27"/>
        <v>175.04941500000004</v>
      </c>
      <c r="H25" s="19">
        <f t="shared" si="27"/>
        <v>71.126615</v>
      </c>
      <c r="I25" s="19">
        <f t="shared" si="27"/>
        <v>154.229265</v>
      </c>
      <c r="J25" s="19">
        <f t="shared" si="27"/>
        <v>84.864355</v>
      </c>
      <c r="K25" s="19">
        <f t="shared" si="27"/>
        <v>85.30923</v>
      </c>
      <c r="L25" s="19">
        <f t="shared" si="27"/>
        <v>87.92509500000003</v>
      </c>
      <c r="M25" s="19">
        <f t="shared" si="27"/>
        <v>104.011775</v>
      </c>
      <c r="N25" s="19">
        <f aca="true" t="shared" si="28" ref="N25:Y25">71.18*N24</f>
        <v>84.84656000000001</v>
      </c>
      <c r="O25" s="19">
        <f t="shared" si="28"/>
        <v>105.221835</v>
      </c>
      <c r="P25" s="19">
        <f t="shared" si="28"/>
        <v>54.737420000000014</v>
      </c>
      <c r="Q25" s="19">
        <f t="shared" si="28"/>
        <v>97.83691</v>
      </c>
      <c r="R25" s="19">
        <f t="shared" si="28"/>
        <v>98.103835</v>
      </c>
      <c r="S25" s="19">
        <f t="shared" si="28"/>
        <v>99.29610000000001</v>
      </c>
      <c r="T25" s="19">
        <f t="shared" si="28"/>
        <v>69.24034500000002</v>
      </c>
      <c r="U25" s="19">
        <f t="shared" si="28"/>
        <v>30.589605000000006</v>
      </c>
      <c r="V25" s="19">
        <f t="shared" si="28"/>
        <v>34.00624500000001</v>
      </c>
      <c r="W25" s="19">
        <f t="shared" si="28"/>
        <v>32.52926000000001</v>
      </c>
      <c r="X25" s="19">
        <f t="shared" si="28"/>
        <v>87.14211500000002</v>
      </c>
      <c r="Y25" s="19">
        <f t="shared" si="28"/>
        <v>61.17921000000001</v>
      </c>
      <c r="Z25" s="19">
        <f aca="true" t="shared" si="29" ref="Z25:AG25">71.18*Z24</f>
        <v>117.83849000000002</v>
      </c>
      <c r="AA25" s="19">
        <f t="shared" si="29"/>
        <v>92.96108000000001</v>
      </c>
      <c r="AB25" s="19">
        <f t="shared" si="29"/>
        <v>175.04941500000004</v>
      </c>
      <c r="AC25" s="19">
        <f t="shared" si="29"/>
        <v>71.126615</v>
      </c>
      <c r="AD25" s="19">
        <f t="shared" si="29"/>
        <v>154.229265</v>
      </c>
      <c r="AE25" s="19">
        <f t="shared" si="29"/>
        <v>102.4992</v>
      </c>
      <c r="AF25" s="19">
        <f t="shared" si="29"/>
        <v>105.72009500000003</v>
      </c>
      <c r="AG25" s="19">
        <f t="shared" si="29"/>
        <v>106.147175</v>
      </c>
    </row>
    <row r="26" spans="1:33" s="6" customFormat="1" ht="18.75" customHeight="1">
      <c r="A26" s="55"/>
      <c r="B26" s="25" t="s">
        <v>2</v>
      </c>
      <c r="C26" s="19">
        <f>C25/C9/12</f>
        <v>0.01482916666666667</v>
      </c>
      <c r="D26" s="19">
        <f aca="true" t="shared" si="30" ref="D26:M26">D25/D9/12</f>
        <v>0.014829166666666666</v>
      </c>
      <c r="E26" s="19">
        <f t="shared" si="30"/>
        <v>0.01482916666666667</v>
      </c>
      <c r="F26" s="19">
        <f t="shared" si="30"/>
        <v>0.01482916666666667</v>
      </c>
      <c r="G26" s="19">
        <f t="shared" si="30"/>
        <v>0.01482916666666667</v>
      </c>
      <c r="H26" s="19">
        <f t="shared" si="30"/>
        <v>0.014829166666666666</v>
      </c>
      <c r="I26" s="19">
        <f t="shared" si="30"/>
        <v>0.014829166666666666</v>
      </c>
      <c r="J26" s="19">
        <f t="shared" si="30"/>
        <v>0.01482916666666667</v>
      </c>
      <c r="K26" s="19">
        <f t="shared" si="30"/>
        <v>0.014829166666666666</v>
      </c>
      <c r="L26" s="19">
        <f t="shared" si="30"/>
        <v>0.014829166666666671</v>
      </c>
      <c r="M26" s="19">
        <f t="shared" si="30"/>
        <v>0.014829166666666666</v>
      </c>
      <c r="N26" s="19">
        <f aca="true" t="shared" si="31" ref="N26:Y26">N25/N9/12</f>
        <v>0.01482916666666667</v>
      </c>
      <c r="O26" s="19">
        <f t="shared" si="31"/>
        <v>0.01482916666666667</v>
      </c>
      <c r="P26" s="19">
        <f t="shared" si="31"/>
        <v>0.01482916666666667</v>
      </c>
      <c r="Q26" s="19">
        <f t="shared" si="31"/>
        <v>0.01482916666666667</v>
      </c>
      <c r="R26" s="19">
        <f t="shared" si="31"/>
        <v>0.01482916666666667</v>
      </c>
      <c r="S26" s="19">
        <f t="shared" si="31"/>
        <v>0.01482916666666667</v>
      </c>
      <c r="T26" s="19">
        <f t="shared" si="31"/>
        <v>0.014829166666666671</v>
      </c>
      <c r="U26" s="19">
        <f t="shared" si="31"/>
        <v>0.01482916666666667</v>
      </c>
      <c r="V26" s="19">
        <f t="shared" si="31"/>
        <v>0.014829166666666671</v>
      </c>
      <c r="W26" s="19">
        <f t="shared" si="31"/>
        <v>0.01482916666666667</v>
      </c>
      <c r="X26" s="19">
        <f t="shared" si="31"/>
        <v>0.014829166666666671</v>
      </c>
      <c r="Y26" s="19">
        <f t="shared" si="31"/>
        <v>0.01482916666666667</v>
      </c>
      <c r="Z26" s="19">
        <f aca="true" t="shared" si="32" ref="Z26:AG26">Z25/Z9/12</f>
        <v>0.01482916666666667</v>
      </c>
      <c r="AA26" s="19">
        <f t="shared" si="32"/>
        <v>0.01482916666666667</v>
      </c>
      <c r="AB26" s="19">
        <f t="shared" si="32"/>
        <v>0.01482916666666667</v>
      </c>
      <c r="AC26" s="19">
        <f t="shared" si="32"/>
        <v>0.014829166666666666</v>
      </c>
      <c r="AD26" s="19">
        <f t="shared" si="32"/>
        <v>0.014829166666666666</v>
      </c>
      <c r="AE26" s="19">
        <f t="shared" si="32"/>
        <v>0.014829166666666666</v>
      </c>
      <c r="AF26" s="19">
        <f t="shared" si="32"/>
        <v>0.014829166666666671</v>
      </c>
      <c r="AG26" s="19">
        <f t="shared" si="32"/>
        <v>0.014829166666666666</v>
      </c>
    </row>
    <row r="27" spans="1:33" s="6" customFormat="1" ht="18.75" customHeight="1" thickBot="1">
      <c r="A27" s="56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  <c r="K27" s="33" t="s">
        <v>14</v>
      </c>
      <c r="L27" s="33" t="s">
        <v>14</v>
      </c>
      <c r="M27" s="33" t="s">
        <v>14</v>
      </c>
      <c r="N27" s="33" t="s">
        <v>14</v>
      </c>
      <c r="O27" s="33" t="s">
        <v>14</v>
      </c>
      <c r="P27" s="33" t="s">
        <v>14</v>
      </c>
      <c r="Q27" s="33" t="s">
        <v>14</v>
      </c>
      <c r="R27" s="33" t="s">
        <v>14</v>
      </c>
      <c r="S27" s="33" t="s">
        <v>14</v>
      </c>
      <c r="T27" s="33" t="s">
        <v>14</v>
      </c>
      <c r="U27" s="33" t="s">
        <v>14</v>
      </c>
      <c r="V27" s="33" t="s">
        <v>14</v>
      </c>
      <c r="W27" s="33" t="s">
        <v>14</v>
      </c>
      <c r="X27" s="33" t="s">
        <v>14</v>
      </c>
      <c r="Y27" s="33" t="s">
        <v>14</v>
      </c>
      <c r="Z27" s="33" t="s">
        <v>14</v>
      </c>
      <c r="AA27" s="33" t="s">
        <v>14</v>
      </c>
      <c r="AB27" s="33" t="s">
        <v>14</v>
      </c>
      <c r="AC27" s="33" t="s">
        <v>14</v>
      </c>
      <c r="AD27" s="33" t="s">
        <v>14</v>
      </c>
      <c r="AE27" s="33" t="s">
        <v>14</v>
      </c>
      <c r="AF27" s="33" t="s">
        <v>14</v>
      </c>
      <c r="AG27" s="33" t="s">
        <v>14</v>
      </c>
    </row>
    <row r="28" spans="1:33" s="6" customFormat="1" ht="18.75" customHeight="1" thickTop="1">
      <c r="A28" s="54" t="s">
        <v>19</v>
      </c>
      <c r="B28" s="24" t="s">
        <v>5</v>
      </c>
      <c r="C28" s="20">
        <f>C10*0.48%</f>
        <v>2.1830399999999996</v>
      </c>
      <c r="D28" s="20">
        <f>D10*0.48%</f>
        <v>2.5627199999999997</v>
      </c>
      <c r="E28" s="20">
        <f>E10*0.48%</f>
        <v>3.17856</v>
      </c>
      <c r="F28" s="20">
        <f>F10*0.48%</f>
        <v>2.5075199999999995</v>
      </c>
      <c r="G28" s="20">
        <f>G10*0.48%</f>
        <v>4.72176</v>
      </c>
      <c r="H28" s="20">
        <f>H10*0.7%</f>
        <v>2.7979</v>
      </c>
      <c r="I28" s="20">
        <f>I10*0.7%</f>
        <v>6.0668999999999995</v>
      </c>
      <c r="J28" s="20">
        <f>J10*0.48%</f>
        <v>2.2891199999999996</v>
      </c>
      <c r="K28" s="20">
        <f>K10*0.48%</f>
        <v>2.3011199999999996</v>
      </c>
      <c r="L28" s="20">
        <f>L10*0.48%</f>
        <v>2.37168</v>
      </c>
      <c r="M28" s="20">
        <f>M10*0.48%</f>
        <v>2.8055999999999996</v>
      </c>
      <c r="N28" s="20">
        <f>N10*0.7%</f>
        <v>3.3375999999999997</v>
      </c>
      <c r="O28" s="20">
        <f>O10*0.7%</f>
        <v>4.139099999999999</v>
      </c>
      <c r="P28" s="20">
        <f>P10*0.7%</f>
        <v>2.1532</v>
      </c>
      <c r="Q28" s="20">
        <f aca="true" t="shared" si="33" ref="Q28:Y28">Q10*0.48%</f>
        <v>2.6390399999999996</v>
      </c>
      <c r="R28" s="20">
        <f t="shared" si="33"/>
        <v>2.6462399999999997</v>
      </c>
      <c r="S28" s="20">
        <f t="shared" si="33"/>
        <v>2.6784</v>
      </c>
      <c r="T28" s="20">
        <f t="shared" si="33"/>
        <v>1.86768</v>
      </c>
      <c r="U28" s="20">
        <f t="shared" si="33"/>
        <v>0.82512</v>
      </c>
      <c r="V28" s="20">
        <f t="shared" si="33"/>
        <v>0.9172799999999999</v>
      </c>
      <c r="W28" s="20">
        <f t="shared" si="33"/>
        <v>0.87744</v>
      </c>
      <c r="X28" s="20">
        <f t="shared" si="33"/>
        <v>2.3505599999999998</v>
      </c>
      <c r="Y28" s="20">
        <f t="shared" si="33"/>
        <v>1.65024</v>
      </c>
      <c r="Z28" s="20">
        <f aca="true" t="shared" si="34" ref="Z28:AG28">Z10*0.48%</f>
        <v>3.17856</v>
      </c>
      <c r="AA28" s="20">
        <f t="shared" si="34"/>
        <v>2.5075199999999995</v>
      </c>
      <c r="AB28" s="20">
        <f t="shared" si="34"/>
        <v>4.72176</v>
      </c>
      <c r="AC28" s="20">
        <f t="shared" si="34"/>
        <v>1.9185599999999998</v>
      </c>
      <c r="AD28" s="20">
        <f t="shared" si="34"/>
        <v>4.160159999999999</v>
      </c>
      <c r="AE28" s="20">
        <f t="shared" si="34"/>
        <v>2.7647999999999997</v>
      </c>
      <c r="AF28" s="20">
        <f t="shared" si="34"/>
        <v>2.85168</v>
      </c>
      <c r="AG28" s="20">
        <f t="shared" si="34"/>
        <v>2.8632</v>
      </c>
    </row>
    <row r="29" spans="1:33" s="6" customFormat="1" ht="18.75" customHeight="1">
      <c r="A29" s="55"/>
      <c r="B29" s="25" t="s">
        <v>13</v>
      </c>
      <c r="C29" s="19">
        <f>45.32*C28</f>
        <v>98.93537279999998</v>
      </c>
      <c r="D29" s="19">
        <f aca="true" t="shared" si="35" ref="D29:M29">45.32*D28</f>
        <v>116.14247039999998</v>
      </c>
      <c r="E29" s="19">
        <f t="shared" si="35"/>
        <v>144.0523392</v>
      </c>
      <c r="F29" s="19">
        <f t="shared" si="35"/>
        <v>113.64080639999997</v>
      </c>
      <c r="G29" s="19">
        <f t="shared" si="35"/>
        <v>213.99016319999998</v>
      </c>
      <c r="H29" s="19">
        <f t="shared" si="35"/>
        <v>126.800828</v>
      </c>
      <c r="I29" s="19">
        <f t="shared" si="35"/>
        <v>274.951908</v>
      </c>
      <c r="J29" s="19">
        <f t="shared" si="35"/>
        <v>103.74291839999998</v>
      </c>
      <c r="K29" s="19">
        <f t="shared" si="35"/>
        <v>104.28675839999998</v>
      </c>
      <c r="L29" s="19">
        <f t="shared" si="35"/>
        <v>107.4845376</v>
      </c>
      <c r="M29" s="19">
        <f t="shared" si="35"/>
        <v>127.14979199999999</v>
      </c>
      <c r="N29" s="19">
        <f aca="true" t="shared" si="36" ref="N29:Y29">45.32*N28</f>
        <v>151.260032</v>
      </c>
      <c r="O29" s="19">
        <f t="shared" si="36"/>
        <v>187.58401199999997</v>
      </c>
      <c r="P29" s="19">
        <f t="shared" si="36"/>
        <v>97.583024</v>
      </c>
      <c r="Q29" s="19">
        <f t="shared" si="36"/>
        <v>119.60129279999998</v>
      </c>
      <c r="R29" s="19">
        <f t="shared" si="36"/>
        <v>119.92759679999999</v>
      </c>
      <c r="S29" s="19">
        <f t="shared" si="36"/>
        <v>121.385088</v>
      </c>
      <c r="T29" s="19">
        <f t="shared" si="36"/>
        <v>84.6432576</v>
      </c>
      <c r="U29" s="19">
        <f t="shared" si="36"/>
        <v>37.3944384</v>
      </c>
      <c r="V29" s="19">
        <f t="shared" si="36"/>
        <v>41.57112959999999</v>
      </c>
      <c r="W29" s="19">
        <f t="shared" si="36"/>
        <v>39.7655808</v>
      </c>
      <c r="X29" s="19">
        <f t="shared" si="36"/>
        <v>106.52737919999998</v>
      </c>
      <c r="Y29" s="19">
        <f t="shared" si="36"/>
        <v>74.7888768</v>
      </c>
      <c r="Z29" s="19">
        <f aca="true" t="shared" si="37" ref="Z29:AG29">45.32*Z28</f>
        <v>144.0523392</v>
      </c>
      <c r="AA29" s="19">
        <f t="shared" si="37"/>
        <v>113.64080639999997</v>
      </c>
      <c r="AB29" s="19">
        <f t="shared" si="37"/>
        <v>213.99016319999998</v>
      </c>
      <c r="AC29" s="19">
        <f t="shared" si="37"/>
        <v>86.94913919999999</v>
      </c>
      <c r="AD29" s="19">
        <f t="shared" si="37"/>
        <v>188.53845119999997</v>
      </c>
      <c r="AE29" s="19">
        <f t="shared" si="37"/>
        <v>125.30073599999999</v>
      </c>
      <c r="AF29" s="19">
        <f t="shared" si="37"/>
        <v>129.2381376</v>
      </c>
      <c r="AG29" s="19">
        <f t="shared" si="37"/>
        <v>129.760224</v>
      </c>
    </row>
    <row r="30" spans="1:33" s="6" customFormat="1" ht="18.75" customHeight="1">
      <c r="A30" s="55"/>
      <c r="B30" s="25" t="s">
        <v>2</v>
      </c>
      <c r="C30" s="19">
        <f>C29/C9/12</f>
        <v>0.018127999999999995</v>
      </c>
      <c r="D30" s="19">
        <f aca="true" t="shared" si="38" ref="D30:M30">D29/D9/12</f>
        <v>0.018128</v>
      </c>
      <c r="E30" s="19">
        <f t="shared" si="38"/>
        <v>0.018128000000000002</v>
      </c>
      <c r="F30" s="19">
        <f t="shared" si="38"/>
        <v>0.018127999999999995</v>
      </c>
      <c r="G30" s="19">
        <f t="shared" si="38"/>
        <v>0.018128</v>
      </c>
      <c r="H30" s="19">
        <f t="shared" si="38"/>
        <v>0.026436666666666667</v>
      </c>
      <c r="I30" s="19">
        <f t="shared" si="38"/>
        <v>0.026436666666666664</v>
      </c>
      <c r="J30" s="19">
        <f t="shared" si="38"/>
        <v>0.018128</v>
      </c>
      <c r="K30" s="19">
        <f t="shared" si="38"/>
        <v>0.018128</v>
      </c>
      <c r="L30" s="19">
        <f t="shared" si="38"/>
        <v>0.018128</v>
      </c>
      <c r="M30" s="19">
        <f t="shared" si="38"/>
        <v>0.018128</v>
      </c>
      <c r="N30" s="19">
        <f aca="true" t="shared" si="39" ref="N30:Y30">N29/N9/12</f>
        <v>0.026436666666666664</v>
      </c>
      <c r="O30" s="19">
        <f t="shared" si="39"/>
        <v>0.026436666666666664</v>
      </c>
      <c r="P30" s="19">
        <f t="shared" si="39"/>
        <v>0.026436666666666664</v>
      </c>
      <c r="Q30" s="19">
        <f t="shared" si="39"/>
        <v>0.018128</v>
      </c>
      <c r="R30" s="19">
        <f t="shared" si="39"/>
        <v>0.018128000000000002</v>
      </c>
      <c r="S30" s="19">
        <f t="shared" si="39"/>
        <v>0.018128</v>
      </c>
      <c r="T30" s="19">
        <f t="shared" si="39"/>
        <v>0.018128</v>
      </c>
      <c r="U30" s="19">
        <f t="shared" si="39"/>
        <v>0.018128</v>
      </c>
      <c r="V30" s="19">
        <f t="shared" si="39"/>
        <v>0.018127999999999995</v>
      </c>
      <c r="W30" s="19">
        <f t="shared" si="39"/>
        <v>0.018128000000000002</v>
      </c>
      <c r="X30" s="19">
        <f t="shared" si="39"/>
        <v>0.018128</v>
      </c>
      <c r="Y30" s="19">
        <f t="shared" si="39"/>
        <v>0.018128</v>
      </c>
      <c r="Z30" s="19">
        <f aca="true" t="shared" si="40" ref="Z30:AG30">Z29/Z9/12</f>
        <v>0.018128000000000002</v>
      </c>
      <c r="AA30" s="19">
        <f t="shared" si="40"/>
        <v>0.018127999999999995</v>
      </c>
      <c r="AB30" s="19">
        <f t="shared" si="40"/>
        <v>0.018128</v>
      </c>
      <c r="AC30" s="19">
        <f t="shared" si="40"/>
        <v>0.018128</v>
      </c>
      <c r="AD30" s="19">
        <f t="shared" si="40"/>
        <v>0.018127999999999995</v>
      </c>
      <c r="AE30" s="19">
        <f t="shared" si="40"/>
        <v>0.018128</v>
      </c>
      <c r="AF30" s="19">
        <f t="shared" si="40"/>
        <v>0.018128</v>
      </c>
      <c r="AG30" s="19">
        <f t="shared" si="40"/>
        <v>0.018128</v>
      </c>
    </row>
    <row r="31" spans="1:33" s="6" customFormat="1" ht="18.75" customHeight="1" thickBot="1">
      <c r="A31" s="56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18" t="s">
        <v>14</v>
      </c>
      <c r="T31" s="18" t="s">
        <v>14</v>
      </c>
      <c r="U31" s="18" t="s">
        <v>14</v>
      </c>
      <c r="V31" s="18" t="s">
        <v>14</v>
      </c>
      <c r="W31" s="18" t="s">
        <v>14</v>
      </c>
      <c r="X31" s="18" t="s">
        <v>14</v>
      </c>
      <c r="Y31" s="18" t="s">
        <v>14</v>
      </c>
      <c r="Z31" s="18" t="s">
        <v>14</v>
      </c>
      <c r="AA31" s="18" t="s">
        <v>14</v>
      </c>
      <c r="AB31" s="18" t="s">
        <v>14</v>
      </c>
      <c r="AC31" s="18" t="s">
        <v>14</v>
      </c>
      <c r="AD31" s="18" t="s">
        <v>14</v>
      </c>
      <c r="AE31" s="18" t="s">
        <v>14</v>
      </c>
      <c r="AF31" s="18" t="s">
        <v>14</v>
      </c>
      <c r="AG31" s="18" t="s">
        <v>14</v>
      </c>
    </row>
    <row r="32" spans="1:33" s="46" customFormat="1" ht="18.75" customHeight="1" thickTop="1">
      <c r="A32" s="54" t="s">
        <v>20</v>
      </c>
      <c r="B32" s="27" t="s">
        <v>15</v>
      </c>
      <c r="C32" s="47" t="s">
        <v>28</v>
      </c>
      <c r="D32" s="47" t="s">
        <v>28</v>
      </c>
      <c r="E32" s="44" t="s">
        <v>23</v>
      </c>
      <c r="F32" s="44" t="s">
        <v>127</v>
      </c>
      <c r="G32" s="44" t="s">
        <v>127</v>
      </c>
      <c r="H32" s="44" t="s">
        <v>127</v>
      </c>
      <c r="I32" s="44" t="s">
        <v>44</v>
      </c>
      <c r="J32" s="44" t="s">
        <v>23</v>
      </c>
      <c r="K32" s="44" t="s">
        <v>23</v>
      </c>
      <c r="L32" s="44" t="s">
        <v>23</v>
      </c>
      <c r="M32" s="44" t="s">
        <v>127</v>
      </c>
      <c r="N32" s="44" t="s">
        <v>35</v>
      </c>
      <c r="O32" s="44" t="s">
        <v>127</v>
      </c>
      <c r="P32" s="44" t="s">
        <v>25</v>
      </c>
      <c r="Q32" s="44" t="s">
        <v>128</v>
      </c>
      <c r="R32" s="44" t="s">
        <v>27</v>
      </c>
      <c r="S32" s="44" t="s">
        <v>128</v>
      </c>
      <c r="T32" s="44" t="s">
        <v>26</v>
      </c>
      <c r="U32" s="44" t="s">
        <v>129</v>
      </c>
      <c r="V32" s="44" t="s">
        <v>130</v>
      </c>
      <c r="W32" s="44" t="s">
        <v>130</v>
      </c>
      <c r="X32" s="44" t="s">
        <v>23</v>
      </c>
      <c r="Y32" s="45">
        <v>12</v>
      </c>
      <c r="Z32" s="48" t="s">
        <v>28</v>
      </c>
      <c r="AA32" s="48" t="s">
        <v>28</v>
      </c>
      <c r="AB32" s="48" t="s">
        <v>28</v>
      </c>
      <c r="AC32" s="48" t="s">
        <v>28</v>
      </c>
      <c r="AD32" s="48" t="s">
        <v>28</v>
      </c>
      <c r="AE32" s="48" t="s">
        <v>28</v>
      </c>
      <c r="AF32" s="48" t="s">
        <v>28</v>
      </c>
      <c r="AG32" s="48" t="s">
        <v>28</v>
      </c>
    </row>
    <row r="33" spans="1:33" s="6" customFormat="1" ht="18.75" customHeight="1">
      <c r="A33" s="55"/>
      <c r="B33" s="29" t="s">
        <v>4</v>
      </c>
      <c r="C33" s="2">
        <f>C32*10%</f>
        <v>0</v>
      </c>
      <c r="D33" s="2">
        <f aca="true" t="shared" si="41" ref="D33:L33">D32*10%</f>
        <v>0</v>
      </c>
      <c r="E33" s="2">
        <f t="shared" si="41"/>
        <v>1.2000000000000002</v>
      </c>
      <c r="F33" s="2">
        <f t="shared" si="41"/>
        <v>2.4000000000000004</v>
      </c>
      <c r="G33" s="5">
        <f>G32*15%</f>
        <v>3.5999999999999996</v>
      </c>
      <c r="H33" s="5">
        <f>H32*8%</f>
        <v>1.92</v>
      </c>
      <c r="I33" s="5">
        <f>I32*15%</f>
        <v>3.75</v>
      </c>
      <c r="J33" s="2">
        <f t="shared" si="41"/>
        <v>1.2000000000000002</v>
      </c>
      <c r="K33" s="5">
        <f>K32*8%</f>
        <v>0.96</v>
      </c>
      <c r="L33" s="2">
        <f t="shared" si="41"/>
        <v>1.2000000000000002</v>
      </c>
      <c r="M33" s="2">
        <f>M32*5%</f>
        <v>1.2000000000000002</v>
      </c>
      <c r="N33" s="5">
        <f>N32*8%</f>
        <v>1.76</v>
      </c>
      <c r="O33" s="2">
        <f aca="true" t="shared" si="42" ref="O33:W33">O32*10%</f>
        <v>2.4000000000000004</v>
      </c>
      <c r="P33" s="5">
        <f>P32*8%</f>
        <v>0.72</v>
      </c>
      <c r="Q33" s="2">
        <f t="shared" si="42"/>
        <v>2.7</v>
      </c>
      <c r="R33" s="2">
        <f t="shared" si="42"/>
        <v>1.7000000000000002</v>
      </c>
      <c r="S33" s="2">
        <f t="shared" si="42"/>
        <v>2.7</v>
      </c>
      <c r="T33" s="5">
        <f>T32*14%</f>
        <v>2.5200000000000005</v>
      </c>
      <c r="U33" s="2">
        <f t="shared" si="42"/>
        <v>0.4</v>
      </c>
      <c r="V33" s="5">
        <f>V32*8%</f>
        <v>0.48</v>
      </c>
      <c r="W33" s="2">
        <f t="shared" si="42"/>
        <v>0.6000000000000001</v>
      </c>
      <c r="X33" s="5">
        <f aca="true" t="shared" si="43" ref="X33:AG33">X32*15%</f>
        <v>1.7999999999999998</v>
      </c>
      <c r="Y33" s="5">
        <f t="shared" si="43"/>
        <v>1.7999999999999998</v>
      </c>
      <c r="Z33" s="5">
        <f t="shared" si="43"/>
        <v>0</v>
      </c>
      <c r="AA33" s="5">
        <f t="shared" si="43"/>
        <v>0</v>
      </c>
      <c r="AB33" s="5">
        <f t="shared" si="43"/>
        <v>0</v>
      </c>
      <c r="AC33" s="5">
        <f t="shared" si="43"/>
        <v>0</v>
      </c>
      <c r="AD33" s="5">
        <f t="shared" si="43"/>
        <v>0</v>
      </c>
      <c r="AE33" s="5">
        <f t="shared" si="43"/>
        <v>0</v>
      </c>
      <c r="AF33" s="5">
        <f t="shared" si="43"/>
        <v>0</v>
      </c>
      <c r="AG33" s="5">
        <f t="shared" si="43"/>
        <v>0</v>
      </c>
    </row>
    <row r="34" spans="1:33" s="6" customFormat="1" ht="18.75" customHeight="1">
      <c r="A34" s="55"/>
      <c r="B34" s="30" t="s">
        <v>1</v>
      </c>
      <c r="C34" s="3">
        <f>C33*1209.48</f>
        <v>0</v>
      </c>
      <c r="D34" s="3">
        <f aca="true" t="shared" si="44" ref="D34:M34">D33*1209.48</f>
        <v>0</v>
      </c>
      <c r="E34" s="3">
        <f t="shared" si="44"/>
        <v>1451.3760000000002</v>
      </c>
      <c r="F34" s="3">
        <f t="shared" si="44"/>
        <v>2902.7520000000004</v>
      </c>
      <c r="G34" s="3">
        <f t="shared" si="44"/>
        <v>4354.128</v>
      </c>
      <c r="H34" s="3">
        <f t="shared" si="44"/>
        <v>2322.2016</v>
      </c>
      <c r="I34" s="3">
        <f t="shared" si="44"/>
        <v>4535.55</v>
      </c>
      <c r="J34" s="3">
        <f t="shared" si="44"/>
        <v>1451.3760000000002</v>
      </c>
      <c r="K34" s="3">
        <f t="shared" si="44"/>
        <v>1161.1008</v>
      </c>
      <c r="L34" s="3">
        <f t="shared" si="44"/>
        <v>1451.3760000000002</v>
      </c>
      <c r="M34" s="3">
        <f t="shared" si="44"/>
        <v>1451.3760000000002</v>
      </c>
      <c r="N34" s="3">
        <f aca="true" t="shared" si="45" ref="N34:Y34">N33*1209.48</f>
        <v>2128.6848</v>
      </c>
      <c r="O34" s="3">
        <f t="shared" si="45"/>
        <v>2902.7520000000004</v>
      </c>
      <c r="P34" s="3">
        <f t="shared" si="45"/>
        <v>870.8256</v>
      </c>
      <c r="Q34" s="3">
        <f t="shared" si="45"/>
        <v>3265.5960000000005</v>
      </c>
      <c r="R34" s="3">
        <f t="shared" si="45"/>
        <v>2056.1160000000004</v>
      </c>
      <c r="S34" s="3">
        <f t="shared" si="45"/>
        <v>3265.5960000000005</v>
      </c>
      <c r="T34" s="3">
        <f t="shared" si="45"/>
        <v>3047.8896000000004</v>
      </c>
      <c r="U34" s="3">
        <f t="shared" si="45"/>
        <v>483.79200000000003</v>
      </c>
      <c r="V34" s="3">
        <f t="shared" si="45"/>
        <v>580.5504</v>
      </c>
      <c r="W34" s="3">
        <f t="shared" si="45"/>
        <v>725.6880000000001</v>
      </c>
      <c r="X34" s="3">
        <f t="shared" si="45"/>
        <v>2177.064</v>
      </c>
      <c r="Y34" s="3">
        <f t="shared" si="45"/>
        <v>2177.064</v>
      </c>
      <c r="Z34" s="3">
        <f aca="true" t="shared" si="46" ref="Z34:AG34">Z33*1209.48</f>
        <v>0</v>
      </c>
      <c r="AA34" s="3">
        <f t="shared" si="46"/>
        <v>0</v>
      </c>
      <c r="AB34" s="3">
        <f t="shared" si="46"/>
        <v>0</v>
      </c>
      <c r="AC34" s="3">
        <f t="shared" si="46"/>
        <v>0</v>
      </c>
      <c r="AD34" s="3">
        <f t="shared" si="46"/>
        <v>0</v>
      </c>
      <c r="AE34" s="3">
        <f t="shared" si="46"/>
        <v>0</v>
      </c>
      <c r="AF34" s="3">
        <f t="shared" si="46"/>
        <v>0</v>
      </c>
      <c r="AG34" s="3">
        <f t="shared" si="46"/>
        <v>0</v>
      </c>
    </row>
    <row r="35" spans="1:33" s="6" customFormat="1" ht="18.75" customHeight="1">
      <c r="A35" s="55"/>
      <c r="B35" s="30" t="s">
        <v>2</v>
      </c>
      <c r="C35" s="4">
        <f>C34/C9</f>
        <v>0</v>
      </c>
      <c r="D35" s="4">
        <f aca="true" t="shared" si="47" ref="D35:M35">D34/D9</f>
        <v>0</v>
      </c>
      <c r="E35" s="4">
        <f t="shared" si="47"/>
        <v>2.1917487163998794</v>
      </c>
      <c r="F35" s="4">
        <f t="shared" si="47"/>
        <v>5.556569678407351</v>
      </c>
      <c r="G35" s="4">
        <f t="shared" si="47"/>
        <v>4.426276303751143</v>
      </c>
      <c r="H35" s="4">
        <f t="shared" si="47"/>
        <v>5.809861396047035</v>
      </c>
      <c r="I35" s="4">
        <f t="shared" si="47"/>
        <v>5.233125649013499</v>
      </c>
      <c r="J35" s="4">
        <f t="shared" si="47"/>
        <v>3.0433550010484383</v>
      </c>
      <c r="K35" s="4">
        <f t="shared" si="47"/>
        <v>2.4219874843554443</v>
      </c>
      <c r="L35" s="4">
        <f t="shared" si="47"/>
        <v>2.9374134790528235</v>
      </c>
      <c r="M35" s="4">
        <f t="shared" si="47"/>
        <v>2.483106928999145</v>
      </c>
      <c r="N35" s="4">
        <f aca="true" t="shared" si="48" ref="N35:Y35">N34/N9</f>
        <v>4.464523489932886</v>
      </c>
      <c r="O35" s="4">
        <f t="shared" si="48"/>
        <v>4.909101978691021</v>
      </c>
      <c r="P35" s="4">
        <f t="shared" si="48"/>
        <v>2.8310325097529256</v>
      </c>
      <c r="Q35" s="4">
        <f t="shared" si="48"/>
        <v>5.939607129865407</v>
      </c>
      <c r="R35" s="4">
        <f t="shared" si="48"/>
        <v>3.7295773625974977</v>
      </c>
      <c r="S35" s="4">
        <f t="shared" si="48"/>
        <v>5.852322580645162</v>
      </c>
      <c r="T35" s="4">
        <f t="shared" si="48"/>
        <v>7.833178103315344</v>
      </c>
      <c r="U35" s="4">
        <f t="shared" si="48"/>
        <v>2.8143804537521815</v>
      </c>
      <c r="V35" s="4">
        <f t="shared" si="48"/>
        <v>3.037940345368917</v>
      </c>
      <c r="W35" s="4">
        <f t="shared" si="48"/>
        <v>3.9698468271334795</v>
      </c>
      <c r="X35" s="4">
        <f t="shared" si="48"/>
        <v>4.445709618133551</v>
      </c>
      <c r="Y35" s="4">
        <f t="shared" si="48"/>
        <v>6.332356020942408</v>
      </c>
      <c r="Z35" s="4">
        <f aca="true" t="shared" si="49" ref="Z35:AG35">Z34/Z9</f>
        <v>0</v>
      </c>
      <c r="AA35" s="4">
        <f t="shared" si="49"/>
        <v>0</v>
      </c>
      <c r="AB35" s="4">
        <f t="shared" si="49"/>
        <v>0</v>
      </c>
      <c r="AC35" s="4">
        <f t="shared" si="49"/>
        <v>0</v>
      </c>
      <c r="AD35" s="4">
        <f t="shared" si="49"/>
        <v>0</v>
      </c>
      <c r="AE35" s="4">
        <f t="shared" si="49"/>
        <v>0</v>
      </c>
      <c r="AF35" s="4">
        <f t="shared" si="49"/>
        <v>0</v>
      </c>
      <c r="AG35" s="4">
        <f t="shared" si="49"/>
        <v>0</v>
      </c>
    </row>
    <row r="36" spans="1:33" s="6" customFormat="1" ht="18.75" customHeight="1" thickBot="1">
      <c r="A36" s="56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  <c r="R36" s="18" t="s">
        <v>14</v>
      </c>
      <c r="S36" s="18" t="s">
        <v>14</v>
      </c>
      <c r="T36" s="18" t="s">
        <v>14</v>
      </c>
      <c r="U36" s="18" t="s">
        <v>14</v>
      </c>
      <c r="V36" s="18" t="s">
        <v>14</v>
      </c>
      <c r="W36" s="18" t="s">
        <v>14</v>
      </c>
      <c r="X36" s="18" t="s">
        <v>14</v>
      </c>
      <c r="Y36" s="18" t="s">
        <v>14</v>
      </c>
      <c r="Z36" s="18" t="s">
        <v>14</v>
      </c>
      <c r="AA36" s="18" t="s">
        <v>14</v>
      </c>
      <c r="AB36" s="18" t="s">
        <v>14</v>
      </c>
      <c r="AC36" s="18" t="s">
        <v>14</v>
      </c>
      <c r="AD36" s="18" t="s">
        <v>14</v>
      </c>
      <c r="AE36" s="18" t="s">
        <v>14</v>
      </c>
      <c r="AF36" s="18" t="s">
        <v>14</v>
      </c>
      <c r="AG36" s="18" t="s">
        <v>14</v>
      </c>
    </row>
    <row r="37" spans="1:33" s="15" customFormat="1" ht="18.75" customHeight="1" thickTop="1">
      <c r="A37" s="57" t="s">
        <v>12</v>
      </c>
      <c r="B37" s="58"/>
      <c r="C37" s="21">
        <f>C12+C16+C21+C25+C29+C34</f>
        <v>31232.576920799995</v>
      </c>
      <c r="D37" s="21">
        <f aca="true" t="shared" si="50" ref="D37:M37">D12+D16+D21+D25+D29+D34</f>
        <v>38736.131629400006</v>
      </c>
      <c r="E37" s="21">
        <f t="shared" si="50"/>
        <v>40376.446901200005</v>
      </c>
      <c r="F37" s="21">
        <f t="shared" si="50"/>
        <v>36273.9004464</v>
      </c>
      <c r="G37" s="21">
        <f t="shared" si="50"/>
        <v>61375.64146019999</v>
      </c>
      <c r="H37" s="21">
        <f t="shared" si="50"/>
        <v>29121.595485</v>
      </c>
      <c r="I37" s="21">
        <f t="shared" si="50"/>
        <v>52708.14823500001</v>
      </c>
      <c r="J37" s="21">
        <f t="shared" si="50"/>
        <v>32057.899507400005</v>
      </c>
      <c r="K37" s="21">
        <f t="shared" si="50"/>
        <v>31752.4160724</v>
      </c>
      <c r="L37" s="21">
        <f t="shared" si="50"/>
        <v>32637.536058600002</v>
      </c>
      <c r="M37" s="21">
        <f t="shared" si="50"/>
        <v>40001.419767</v>
      </c>
      <c r="N37" s="21">
        <f aca="true" t="shared" si="51" ref="N37:Y37">N12+N16+N21+N25+N29+N34</f>
        <v>34102.03824</v>
      </c>
      <c r="O37" s="21">
        <f t="shared" si="51"/>
        <v>40824.460665</v>
      </c>
      <c r="P37" s="21">
        <f t="shared" si="51"/>
        <v>20832.162180000003</v>
      </c>
      <c r="Q37" s="21">
        <f t="shared" si="51"/>
        <v>37216.96683079999</v>
      </c>
      <c r="R37" s="21">
        <f t="shared" si="51"/>
        <v>36049.107849800006</v>
      </c>
      <c r="S37" s="21">
        <f t="shared" si="51"/>
        <v>37444.495068000004</v>
      </c>
      <c r="T37" s="21">
        <f t="shared" si="51"/>
        <v>27020.5259286</v>
      </c>
      <c r="U37" s="21">
        <f t="shared" si="51"/>
        <v>12164.359277399999</v>
      </c>
      <c r="V37" s="21">
        <f t="shared" si="51"/>
        <v>13717.532220600002</v>
      </c>
      <c r="W37" s="21">
        <f t="shared" si="51"/>
        <v>12457.1972488</v>
      </c>
      <c r="X37" s="21">
        <f t="shared" si="51"/>
        <v>32818.252736200004</v>
      </c>
      <c r="Y37" s="21">
        <f t="shared" si="51"/>
        <v>24509.9251548</v>
      </c>
      <c r="Z37" s="21">
        <f aca="true" t="shared" si="52" ref="Z37:AG37">Z12+Z16+Z21+Z25+Z29+Z34</f>
        <v>42042.38632120001</v>
      </c>
      <c r="AA37" s="21">
        <f t="shared" si="52"/>
        <v>33700.3337104</v>
      </c>
      <c r="AB37" s="21">
        <f t="shared" si="52"/>
        <v>68158.9162602</v>
      </c>
      <c r="AC37" s="21">
        <f t="shared" si="52"/>
        <v>28429.707476199997</v>
      </c>
      <c r="AD37" s="21">
        <f t="shared" si="52"/>
        <v>56903.41815120001</v>
      </c>
      <c r="AE37" s="21">
        <f t="shared" si="52"/>
        <v>40554.19929599999</v>
      </c>
      <c r="AF37" s="21">
        <f t="shared" si="52"/>
        <v>41376.9270586</v>
      </c>
      <c r="AG37" s="21">
        <f t="shared" si="52"/>
        <v>41185.339489</v>
      </c>
    </row>
    <row r="38" spans="3:33" s="15" customFormat="1" ht="13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3:33" s="15" customFormat="1" ht="13.5" customHeight="1">
      <c r="C39" s="23">
        <f>C37/C9/12</f>
        <v>5.722767685576076</v>
      </c>
      <c r="D39" s="23">
        <f aca="true" t="shared" si="53" ref="D39:M39">D37/D9/12</f>
        <v>6.046096589467442</v>
      </c>
      <c r="E39" s="23">
        <f t="shared" si="53"/>
        <v>5.081099227474076</v>
      </c>
      <c r="F39" s="23">
        <f t="shared" si="53"/>
        <v>5.786418524502298</v>
      </c>
      <c r="G39" s="23">
        <f t="shared" si="53"/>
        <v>5.199386793077157</v>
      </c>
      <c r="H39" s="23">
        <f t="shared" si="53"/>
        <v>6.071552723917939</v>
      </c>
      <c r="I39" s="23">
        <f t="shared" si="53"/>
        <v>5.067896257355486</v>
      </c>
      <c r="J39" s="23">
        <f t="shared" si="53"/>
        <v>5.601785753022997</v>
      </c>
      <c r="K39" s="23">
        <f t="shared" si="53"/>
        <v>5.519471574259491</v>
      </c>
      <c r="L39" s="23">
        <f t="shared" si="53"/>
        <v>5.504542949908925</v>
      </c>
      <c r="M39" s="23">
        <f t="shared" si="53"/>
        <v>5.7030823733960645</v>
      </c>
      <c r="N39" s="23">
        <f aca="true" t="shared" si="54" ref="N39:Y39">N37/N9/12</f>
        <v>5.960227600671142</v>
      </c>
      <c r="O39" s="23">
        <f t="shared" si="54"/>
        <v>5.753489580162355</v>
      </c>
      <c r="P39" s="23">
        <f t="shared" si="54"/>
        <v>5.643737044863459</v>
      </c>
      <c r="Q39" s="23">
        <f t="shared" si="54"/>
        <v>5.640985635806959</v>
      </c>
      <c r="R39" s="23">
        <f t="shared" si="54"/>
        <v>5.449106331972914</v>
      </c>
      <c r="S39" s="23">
        <f t="shared" si="54"/>
        <v>5.592069155913979</v>
      </c>
      <c r="T39" s="23">
        <f t="shared" si="54"/>
        <v>5.786971200334104</v>
      </c>
      <c r="U39" s="23">
        <f t="shared" si="54"/>
        <v>5.897013417393833</v>
      </c>
      <c r="V39" s="23">
        <f t="shared" si="54"/>
        <v>5.981829853741497</v>
      </c>
      <c r="W39" s="23">
        <f t="shared" si="54"/>
        <v>5.678882772064186</v>
      </c>
      <c r="X39" s="23">
        <f t="shared" si="54"/>
        <v>5.584754736947793</v>
      </c>
      <c r="Y39" s="23">
        <f t="shared" si="54"/>
        <v>5.94093590139616</v>
      </c>
      <c r="Z39" s="23">
        <f aca="true" t="shared" si="55" ref="Z39:AG39">Z37/Z9/12</f>
        <v>5.290746290294977</v>
      </c>
      <c r="AA39" s="23">
        <f t="shared" si="55"/>
        <v>5.375882738386932</v>
      </c>
      <c r="AB39" s="23">
        <f t="shared" si="55"/>
        <v>5.774026317322353</v>
      </c>
      <c r="AC39" s="23">
        <f t="shared" si="55"/>
        <v>5.927301200108414</v>
      </c>
      <c r="AD39" s="23">
        <f t="shared" si="55"/>
        <v>5.471272080996886</v>
      </c>
      <c r="AE39" s="23">
        <f t="shared" si="55"/>
        <v>5.867216333333332</v>
      </c>
      <c r="AF39" s="23">
        <f t="shared" si="55"/>
        <v>5.80386678149021</v>
      </c>
      <c r="AG39" s="23">
        <f t="shared" si="55"/>
        <v>5.753749579351774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9:A23"/>
    <mergeCell ref="A24:A27"/>
    <mergeCell ref="A32:A36"/>
    <mergeCell ref="A37:B37"/>
    <mergeCell ref="A28:A31"/>
    <mergeCell ref="A5:B5"/>
    <mergeCell ref="A7:A8"/>
    <mergeCell ref="B7:B8"/>
    <mergeCell ref="A6:C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2016-05-20T09:10:22Z</cp:lastPrinted>
  <dcterms:created xsi:type="dcterms:W3CDTF">2007-12-13T08:11:03Z</dcterms:created>
  <dcterms:modified xsi:type="dcterms:W3CDTF">2016-06-07T12:42:25Z</dcterms:modified>
  <cp:category/>
  <cp:version/>
  <cp:contentType/>
  <cp:contentStatus/>
</cp:coreProperties>
</file>