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<sst xmlns="http://schemas.openxmlformats.org/spreadsheetml/2006/main" count="462" uniqueCount="124">
  <si>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</si>
  <si>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</si>
  <si>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</si>
  <si>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</si>
  <si>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</si>
  <si>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</si>
  <si>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</si>
  <si>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</si>
  <si>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</si>
  <si>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</si>
  <si>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</si>
  <si>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</si>
  <si>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</si>
  <si>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</si>
  <si>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</si>
  <si>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</si>
  <si>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</si>
  <si>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</si>
  <si>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</si>
  <si>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</si>
  <si>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</si>
  <si>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1раз в год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</si>
  <si>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</si>
  <si>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12</t>
  </si>
  <si>
    <t>9</t>
  </si>
  <si>
    <t>18</t>
  </si>
  <si>
    <t>17</t>
  </si>
  <si>
    <t>0</t>
  </si>
  <si>
    <t>Приложение № 4</t>
  </si>
  <si>
    <t>к Извещению и документации о проведении</t>
  </si>
  <si>
    <t>открытого конкурса</t>
  </si>
  <si>
    <t>14</t>
  </si>
  <si>
    <t>26</t>
  </si>
  <si>
    <t>24</t>
  </si>
  <si>
    <t>4</t>
  </si>
  <si>
    <t>6</t>
  </si>
  <si>
    <t>12, 1</t>
  </si>
  <si>
    <t>5</t>
  </si>
  <si>
    <t>13</t>
  </si>
  <si>
    <t>16</t>
  </si>
  <si>
    <t>7</t>
  </si>
  <si>
    <t>3</t>
  </si>
  <si>
    <t>10</t>
  </si>
  <si>
    <t>379</t>
  </si>
  <si>
    <t>15</t>
  </si>
  <si>
    <t>23</t>
  </si>
  <si>
    <t>8</t>
  </si>
  <si>
    <t>21</t>
  </si>
  <si>
    <t>535,7</t>
  </si>
  <si>
    <t>715</t>
  </si>
  <si>
    <t>430</t>
  </si>
  <si>
    <t>521</t>
  </si>
  <si>
    <t>580</t>
  </si>
  <si>
    <t>480</t>
  </si>
  <si>
    <t>442</t>
  </si>
  <si>
    <t>Лот1 Соломбальский территориальный округ (Хабарка)</t>
  </si>
  <si>
    <t>Восьмое марта ул.</t>
  </si>
  <si>
    <t>ДЕКАБРИСТОВ ул.</t>
  </si>
  <si>
    <t>ПРИМОРСКАЯ ул.</t>
  </si>
  <si>
    <t xml:space="preserve">РАСЧАЛКА, 1-я ЛИНИЯ </t>
  </si>
  <si>
    <t>20</t>
  </si>
  <si>
    <t>21, 1</t>
  </si>
  <si>
    <t>11</t>
  </si>
  <si>
    <t>12, 2</t>
  </si>
  <si>
    <t>17, 1</t>
  </si>
  <si>
    <t>20, 2</t>
  </si>
  <si>
    <t>22, 5</t>
  </si>
  <si>
    <t>6, 1</t>
  </si>
  <si>
    <t>20, 3</t>
  </si>
  <si>
    <t>752,1</t>
  </si>
  <si>
    <t>265,8</t>
  </si>
  <si>
    <t>554,1</t>
  </si>
  <si>
    <t>705,9</t>
  </si>
  <si>
    <t>543,5</t>
  </si>
  <si>
    <t>420,3</t>
  </si>
  <si>
    <t>707,7</t>
  </si>
  <si>
    <t>522,1</t>
  </si>
  <si>
    <t>486,4</t>
  </si>
  <si>
    <t>519,8</t>
  </si>
  <si>
    <t>529,4</t>
  </si>
  <si>
    <t>510,9</t>
  </si>
  <si>
    <t>498,9</t>
  </si>
  <si>
    <t>519,3</t>
  </si>
  <si>
    <t>565,3</t>
  </si>
  <si>
    <t>590</t>
  </si>
  <si>
    <t>447,6</t>
  </si>
  <si>
    <t>447,8</t>
  </si>
  <si>
    <t>507,7</t>
  </si>
  <si>
    <t>509</t>
  </si>
  <si>
    <t>503,6</t>
  </si>
  <si>
    <t>453,8</t>
  </si>
  <si>
    <t>711,6</t>
  </si>
  <si>
    <t>517,8</t>
  </si>
  <si>
    <t>516,4</t>
  </si>
  <si>
    <t>710,4</t>
  </si>
  <si>
    <t>511,5</t>
  </si>
  <si>
    <t>502,5</t>
  </si>
  <si>
    <t>75,9</t>
  </si>
  <si>
    <t>696</t>
  </si>
  <si>
    <t>517,5</t>
  </si>
  <si>
    <t>191,7</t>
  </si>
  <si>
    <t>613</t>
  </si>
  <si>
    <t>230</t>
  </si>
  <si>
    <t>499</t>
  </si>
  <si>
    <t>574</t>
  </si>
  <si>
    <t>449</t>
  </si>
  <si>
    <t>596,2</t>
  </si>
  <si>
    <t>438</t>
  </si>
  <si>
    <t>411</t>
  </si>
  <si>
    <t>453</t>
  </si>
  <si>
    <t>436</t>
  </si>
  <si>
    <t>433</t>
  </si>
  <si>
    <t>434</t>
  </si>
  <si>
    <t>439</t>
  </si>
  <si>
    <t>380</t>
  </si>
  <si>
    <t>375</t>
  </si>
  <si>
    <t>384</t>
  </si>
  <si>
    <t>432</t>
  </si>
  <si>
    <t>572</t>
  </si>
  <si>
    <t>427</t>
  </si>
  <si>
    <t>441</t>
  </si>
  <si>
    <t>158</t>
  </si>
  <si>
    <t>598</t>
  </si>
  <si>
    <t>244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</si>
</sst>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49" fontId="5" fillId="33" borderId="10" xfId="52" applyNumberFormat="1" applyFont="1" applyFill="1" applyBorder="1" applyAlignment="1">
      <alignment horizontal="center" wrapText="1"/>
      <protection/>
    </xf>
    <xf numFmtId="49" fontId="6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left" wrapText="1"/>
    </xf>
    <xf numFmtId="49" fontId="7" fillId="33" borderId="19" xfId="0" applyNumberFormat="1" applyFont="1" applyFill="1" applyBorder="1" applyAlignment="1">
      <alignment horizontal="left" wrapText="1"/>
    </xf>
    <xf numFmtId="49" fontId="7" fillId="33" borderId="20" xfId="0" applyNumberFormat="1" applyFont="1" applyFill="1" applyBorder="1" applyAlignment="1">
      <alignment horizontal="left" wrapText="1"/>
    </xf>
    <xf numFmtId="49" fontId="7" fillId="33" borderId="18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tabSelected="1" zoomScale="82" zoomScaleNormal="82" zoomScaleSheetLayoutView="100" zoomScalePageLayoutView="34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L10" sqref="AL10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3" width="13.75390625" style="1" customWidth="1"/>
    <col min="4" max="8" width="14.25390625" style="1" customWidth="1"/>
    <col min="9" max="13" width="13.875" style="1" customWidth="1"/>
    <col min="14" max="15" width="12.625" style="1" customWidth="1"/>
    <col min="16" max="16" width="12.375" style="1" customWidth="1"/>
    <col min="17" max="17" width="13.875" style="1" customWidth="1"/>
    <col min="18" max="19" width="14.125" style="1" customWidth="1"/>
    <col min="20" max="22" width="14.625" style="1" customWidth="1"/>
    <col min="23" max="23" width="13.75390625" style="1" customWidth="1"/>
    <col min="24" max="25" width="13.625" style="1" customWidth="1"/>
    <col min="26" max="26" width="13.875" style="1" customWidth="1"/>
    <col min="27" max="30" width="13.00390625" style="1" customWidth="1"/>
    <col min="31" max="33" width="13.375" style="1" customWidth="1"/>
    <col min="34" max="34" width="11.625" style="1" customWidth="1"/>
    <col min="35" max="35" width="14.25390625" style="1" customWidth="1"/>
    <col min="36" max="36" width="13.875" style="1" customWidth="1"/>
    <col min="37" max="37" width="11.75390625" style="1" customWidth="1"/>
    <col min="38" max="16384" width="9.125" style="1" customWidth="1"/>
  </cols>
  <sheetData>
    <row r="1" spans="2:30" s="6" customFormat="1" ht="15.75">
      <c r="B1" s="7"/>
      <c r="C1" s="8"/>
      <c r="F1" s="35" t="s">
        <v>28</v>
      </c>
      <c r="AC1" s="8"/>
      <c r="AD1" s="7"/>
    </row>
    <row r="2" spans="2:30" s="6" customFormat="1" ht="15.75">
      <c r="B2" s="9"/>
      <c r="C2" s="8"/>
      <c r="F2" s="6" t="s">
        <v>29</v>
      </c>
      <c r="AC2" s="8"/>
      <c r="AD2" s="9"/>
    </row>
    <row r="3" spans="2:30" s="6" customFormat="1" ht="15.75">
      <c r="B3" s="9"/>
      <c r="C3" s="8"/>
      <c r="F3" s="6" t="s">
        <v>30</v>
      </c>
      <c r="AC3" s="8"/>
      <c r="AD3" s="9"/>
    </row>
    <row r="4" spans="1:30" s="6" customFormat="1" ht="14.25" customHeight="1">
      <c r="A4" s="10"/>
      <c r="B4" s="11"/>
      <c r="AD4" s="11"/>
    </row>
    <row r="5" spans="1:30" s="13" customFormat="1" ht="63" customHeight="1">
      <c r="A5" s="44" t="s">
        <v>22</v>
      </c>
      <c r="B5" s="44"/>
      <c r="C5" s="12"/>
      <c r="F5" s="12"/>
      <c r="AC5" s="12"/>
      <c r="AD5" s="12"/>
    </row>
    <row r="6" spans="1:3" s="6" customFormat="1" ht="18.75" customHeight="1">
      <c r="A6" s="47" t="s">
        <v>55</v>
      </c>
      <c r="B6" s="47"/>
      <c r="C6" s="48"/>
    </row>
    <row r="7" spans="1:37" s="14" customFormat="1" ht="39" customHeight="1">
      <c r="A7" s="45" t="s">
        <v>7</v>
      </c>
      <c r="B7" s="46" t="s">
        <v>8</v>
      </c>
      <c r="C7" s="40" t="s">
        <v>56</v>
      </c>
      <c r="D7" s="40" t="s">
        <v>57</v>
      </c>
      <c r="E7" s="40" t="s">
        <v>57</v>
      </c>
      <c r="F7" s="40" t="s">
        <v>57</v>
      </c>
      <c r="G7" s="40" t="s">
        <v>57</v>
      </c>
      <c r="H7" s="40" t="s">
        <v>57</v>
      </c>
      <c r="I7" s="40" t="s">
        <v>58</v>
      </c>
      <c r="J7" s="40" t="s">
        <v>58</v>
      </c>
      <c r="K7" s="40" t="s">
        <v>58</v>
      </c>
      <c r="L7" s="40" t="s">
        <v>58</v>
      </c>
      <c r="M7" s="40" t="s">
        <v>58</v>
      </c>
      <c r="N7" s="40" t="s">
        <v>56</v>
      </c>
      <c r="O7" s="40" t="s">
        <v>56</v>
      </c>
      <c r="P7" s="40" t="s">
        <v>56</v>
      </c>
      <c r="Q7" s="40" t="s">
        <v>57</v>
      </c>
      <c r="R7" s="40" t="s">
        <v>57</v>
      </c>
      <c r="S7" s="40" t="s">
        <v>57</v>
      </c>
      <c r="T7" s="40" t="s">
        <v>57</v>
      </c>
      <c r="U7" s="40" t="s">
        <v>57</v>
      </c>
      <c r="V7" s="40" t="s">
        <v>57</v>
      </c>
      <c r="W7" s="40" t="s">
        <v>58</v>
      </c>
      <c r="X7" s="40" t="s">
        <v>58</v>
      </c>
      <c r="Y7" s="40" t="s">
        <v>58</v>
      </c>
      <c r="Z7" s="40" t="s">
        <v>58</v>
      </c>
      <c r="AA7" s="40" t="s">
        <v>58</v>
      </c>
      <c r="AB7" s="40" t="s">
        <v>58</v>
      </c>
      <c r="AC7" s="40" t="s">
        <v>58</v>
      </c>
      <c r="AD7" s="40" t="s">
        <v>58</v>
      </c>
      <c r="AE7" s="40" t="s">
        <v>58</v>
      </c>
      <c r="AF7" s="40" t="s">
        <v>58</v>
      </c>
      <c r="AG7" s="40" t="s">
        <v>58</v>
      </c>
      <c r="AH7" s="40" t="s">
        <v>59</v>
      </c>
      <c r="AI7" s="40" t="s">
        <v>57</v>
      </c>
      <c r="AJ7" s="40" t="s">
        <v>58</v>
      </c>
      <c r="AK7" s="40" t="s">
        <v>59</v>
      </c>
    </row>
    <row r="8" spans="1:37" s="14" customFormat="1" ht="27" customHeight="1">
      <c r="A8" s="45"/>
      <c r="B8" s="46"/>
      <c r="C8" s="41" t="s">
        <v>41</v>
      </c>
      <c r="D8" s="41" t="s">
        <v>37</v>
      </c>
      <c r="E8" s="41" t="s">
        <v>40</v>
      </c>
      <c r="F8" s="41" t="s">
        <v>60</v>
      </c>
      <c r="G8" s="41" t="s">
        <v>35</v>
      </c>
      <c r="H8" s="41" t="s">
        <v>38</v>
      </c>
      <c r="I8" s="41" t="s">
        <v>61</v>
      </c>
      <c r="J8" s="41" t="s">
        <v>41</v>
      </c>
      <c r="K8" s="41" t="s">
        <v>37</v>
      </c>
      <c r="L8" s="41" t="s">
        <v>24</v>
      </c>
      <c r="M8" s="41" t="s">
        <v>62</v>
      </c>
      <c r="N8" s="41" t="s">
        <v>24</v>
      </c>
      <c r="O8" s="41" t="s">
        <v>36</v>
      </c>
      <c r="P8" s="41" t="s">
        <v>31</v>
      </c>
      <c r="Q8" s="41" t="s">
        <v>46</v>
      </c>
      <c r="R8" s="41" t="s">
        <v>42</v>
      </c>
      <c r="S8" s="41" t="s">
        <v>44</v>
      </c>
      <c r="T8" s="41" t="s">
        <v>39</v>
      </c>
      <c r="U8" s="41" t="s">
        <v>25</v>
      </c>
      <c r="V8" s="41" t="s">
        <v>32</v>
      </c>
      <c r="W8" s="41" t="s">
        <v>36</v>
      </c>
      <c r="X8" s="41" t="s">
        <v>63</v>
      </c>
      <c r="Y8" s="41" t="s">
        <v>31</v>
      </c>
      <c r="Z8" s="41" t="s">
        <v>44</v>
      </c>
      <c r="AA8" s="41" t="s">
        <v>26</v>
      </c>
      <c r="AB8" s="41" t="s">
        <v>64</v>
      </c>
      <c r="AC8" s="41" t="s">
        <v>25</v>
      </c>
      <c r="AD8" s="41" t="s">
        <v>65</v>
      </c>
      <c r="AE8" s="41" t="s">
        <v>47</v>
      </c>
      <c r="AF8" s="41" t="s">
        <v>66</v>
      </c>
      <c r="AG8" s="41" t="s">
        <v>45</v>
      </c>
      <c r="AH8" s="41" t="s">
        <v>24</v>
      </c>
      <c r="AI8" s="41" t="s">
        <v>67</v>
      </c>
      <c r="AJ8" s="41" t="s">
        <v>68</v>
      </c>
      <c r="AK8" s="41" t="s">
        <v>62</v>
      </c>
    </row>
    <row r="9" spans="1:37" s="6" customFormat="1" ht="18.75" customHeight="1">
      <c r="A9" s="15"/>
      <c r="B9" s="15" t="s">
        <v>9</v>
      </c>
      <c r="C9" s="42" t="s">
        <v>69</v>
      </c>
      <c r="D9" s="42" t="s">
        <v>70</v>
      </c>
      <c r="E9" s="42" t="s">
        <v>71</v>
      </c>
      <c r="F9" s="42" t="s">
        <v>72</v>
      </c>
      <c r="G9" s="42" t="s">
        <v>73</v>
      </c>
      <c r="H9" s="42" t="s">
        <v>74</v>
      </c>
      <c r="I9" s="42" t="s">
        <v>75</v>
      </c>
      <c r="J9" s="42" t="s">
        <v>76</v>
      </c>
      <c r="K9" s="42" t="s">
        <v>77</v>
      </c>
      <c r="L9" s="42" t="s">
        <v>78</v>
      </c>
      <c r="M9" s="42" t="s">
        <v>79</v>
      </c>
      <c r="N9" s="42" t="s">
        <v>80</v>
      </c>
      <c r="O9" s="42" t="s">
        <v>81</v>
      </c>
      <c r="P9" s="42" t="s">
        <v>82</v>
      </c>
      <c r="Q9" s="42" t="s">
        <v>83</v>
      </c>
      <c r="R9" s="42" t="s">
        <v>48</v>
      </c>
      <c r="S9" s="42" t="s">
        <v>84</v>
      </c>
      <c r="T9" s="42" t="s">
        <v>85</v>
      </c>
      <c r="U9" s="42" t="s">
        <v>86</v>
      </c>
      <c r="V9" s="42" t="s">
        <v>87</v>
      </c>
      <c r="W9" s="42" t="s">
        <v>80</v>
      </c>
      <c r="X9" s="42" t="s">
        <v>88</v>
      </c>
      <c r="Y9" s="42" t="s">
        <v>89</v>
      </c>
      <c r="Z9" s="42" t="s">
        <v>90</v>
      </c>
      <c r="AA9" s="42" t="s">
        <v>91</v>
      </c>
      <c r="AB9" s="42" t="s">
        <v>49</v>
      </c>
      <c r="AC9" s="42" t="s">
        <v>92</v>
      </c>
      <c r="AD9" s="42" t="s">
        <v>93</v>
      </c>
      <c r="AE9" s="42" t="s">
        <v>94</v>
      </c>
      <c r="AF9" s="42" t="s">
        <v>95</v>
      </c>
      <c r="AG9" s="42" t="s">
        <v>96</v>
      </c>
      <c r="AH9" s="42" t="s">
        <v>97</v>
      </c>
      <c r="AI9" s="42" t="s">
        <v>98</v>
      </c>
      <c r="AJ9" s="42" t="s">
        <v>99</v>
      </c>
      <c r="AK9" s="42" t="s">
        <v>100</v>
      </c>
    </row>
    <row r="10" spans="1:37" s="6" customFormat="1" ht="18.75" customHeight="1" thickBot="1">
      <c r="A10" s="15"/>
      <c r="B10" s="15" t="s">
        <v>10</v>
      </c>
      <c r="C10" s="42" t="s">
        <v>69</v>
      </c>
      <c r="D10" s="42" t="s">
        <v>70</v>
      </c>
      <c r="E10" s="42" t="s">
        <v>71</v>
      </c>
      <c r="F10" s="42" t="s">
        <v>72</v>
      </c>
      <c r="G10" s="42" t="s">
        <v>73</v>
      </c>
      <c r="H10" s="42" t="s">
        <v>74</v>
      </c>
      <c r="I10" s="42" t="s">
        <v>75</v>
      </c>
      <c r="J10" s="42" t="s">
        <v>76</v>
      </c>
      <c r="K10" s="42" t="s">
        <v>77</v>
      </c>
      <c r="L10" s="42" t="s">
        <v>78</v>
      </c>
      <c r="M10" s="42" t="s">
        <v>79</v>
      </c>
      <c r="N10" s="42" t="s">
        <v>80</v>
      </c>
      <c r="O10" s="42" t="s">
        <v>81</v>
      </c>
      <c r="P10" s="42" t="s">
        <v>82</v>
      </c>
      <c r="Q10" s="42" t="s">
        <v>83</v>
      </c>
      <c r="R10" s="42" t="s">
        <v>48</v>
      </c>
      <c r="S10" s="42" t="s">
        <v>84</v>
      </c>
      <c r="T10" s="42" t="s">
        <v>85</v>
      </c>
      <c r="U10" s="42" t="s">
        <v>86</v>
      </c>
      <c r="V10" s="42" t="s">
        <v>87</v>
      </c>
      <c r="W10" s="42" t="s">
        <v>80</v>
      </c>
      <c r="X10" s="42" t="s">
        <v>88</v>
      </c>
      <c r="Y10" s="42" t="s">
        <v>89</v>
      </c>
      <c r="Z10" s="42" t="s">
        <v>90</v>
      </c>
      <c r="AA10" s="42" t="s">
        <v>91</v>
      </c>
      <c r="AB10" s="42" t="s">
        <v>49</v>
      </c>
      <c r="AC10" s="42" t="s">
        <v>92</v>
      </c>
      <c r="AD10" s="42" t="s">
        <v>93</v>
      </c>
      <c r="AE10" s="42" t="s">
        <v>94</v>
      </c>
      <c r="AF10" s="42" t="s">
        <v>95</v>
      </c>
      <c r="AG10" s="42" t="s">
        <v>96</v>
      </c>
      <c r="AH10" s="42" t="s">
        <v>97</v>
      </c>
      <c r="AI10" s="42" t="s">
        <v>98</v>
      </c>
      <c r="AJ10" s="42" t="s">
        <v>99</v>
      </c>
      <c r="AK10" s="42" t="s">
        <v>100</v>
      </c>
    </row>
    <row r="11" spans="1:37" s="6" customFormat="1" ht="18.75" customHeight="1" thickTop="1">
      <c r="A11" s="49" t="s">
        <v>6</v>
      </c>
      <c r="B11" s="24" t="s">
        <v>3</v>
      </c>
      <c r="C11" s="16">
        <f aca="true" t="shared" si="0" ref="C11:I11">C10*45%/100</f>
        <v>3.3844499999999997</v>
      </c>
      <c r="D11" s="16">
        <f t="shared" si="0"/>
        <v>1.1961000000000002</v>
      </c>
      <c r="E11" s="16">
        <f t="shared" si="0"/>
        <v>2.49345</v>
      </c>
      <c r="F11" s="16">
        <f t="shared" si="0"/>
        <v>3.1765499999999998</v>
      </c>
      <c r="G11" s="16">
        <f t="shared" si="0"/>
        <v>2.4457500000000003</v>
      </c>
      <c r="H11" s="16">
        <f t="shared" si="0"/>
        <v>1.89135</v>
      </c>
      <c r="I11" s="16">
        <f t="shared" si="0"/>
        <v>3.1846500000000004</v>
      </c>
      <c r="J11" s="16">
        <f aca="true" t="shared" si="1" ref="J11:Q11">J10*45%/100</f>
        <v>2.34945</v>
      </c>
      <c r="K11" s="16">
        <f t="shared" si="1"/>
        <v>2.1888</v>
      </c>
      <c r="L11" s="16">
        <f t="shared" si="1"/>
        <v>2.3391</v>
      </c>
      <c r="M11" s="16">
        <f t="shared" si="1"/>
        <v>2.3823</v>
      </c>
      <c r="N11" s="16">
        <f t="shared" si="1"/>
        <v>2.29905</v>
      </c>
      <c r="O11" s="16">
        <f t="shared" si="1"/>
        <v>2.24505</v>
      </c>
      <c r="P11" s="16">
        <f t="shared" si="1"/>
        <v>2.3368499999999996</v>
      </c>
      <c r="Q11" s="16">
        <f t="shared" si="1"/>
        <v>2.54385</v>
      </c>
      <c r="R11" s="16">
        <f aca="true" t="shared" si="2" ref="R11:AJ11">R10*45%/100</f>
        <v>2.4106500000000004</v>
      </c>
      <c r="S11" s="16">
        <f t="shared" si="2"/>
        <v>2.655</v>
      </c>
      <c r="T11" s="16">
        <f t="shared" si="2"/>
        <v>2.0142</v>
      </c>
      <c r="U11" s="16">
        <f t="shared" si="2"/>
        <v>2.0151000000000003</v>
      </c>
      <c r="V11" s="16">
        <f t="shared" si="2"/>
        <v>2.28465</v>
      </c>
      <c r="W11" s="16">
        <f t="shared" si="2"/>
        <v>2.29905</v>
      </c>
      <c r="X11" s="16">
        <f t="shared" si="2"/>
        <v>2.2905</v>
      </c>
      <c r="Y11" s="16">
        <f t="shared" si="2"/>
        <v>2.2662</v>
      </c>
      <c r="Z11" s="16">
        <f t="shared" si="2"/>
        <v>2.0421</v>
      </c>
      <c r="AA11" s="16">
        <f t="shared" si="2"/>
        <v>3.2022000000000004</v>
      </c>
      <c r="AB11" s="16">
        <f t="shared" si="2"/>
        <v>3.2175</v>
      </c>
      <c r="AC11" s="16">
        <f t="shared" si="2"/>
        <v>2.3301</v>
      </c>
      <c r="AD11" s="16">
        <f t="shared" si="2"/>
        <v>2.3238</v>
      </c>
      <c r="AE11" s="16">
        <f t="shared" si="2"/>
        <v>3.1968</v>
      </c>
      <c r="AF11" s="16">
        <f t="shared" si="2"/>
        <v>2.30175</v>
      </c>
      <c r="AG11" s="16">
        <f t="shared" si="2"/>
        <v>2.26125</v>
      </c>
      <c r="AH11" s="16">
        <f t="shared" si="2"/>
        <v>0.34155</v>
      </c>
      <c r="AI11" s="16">
        <f t="shared" si="2"/>
        <v>3.1319999999999997</v>
      </c>
      <c r="AJ11" s="16">
        <f t="shared" si="2"/>
        <v>2.32875</v>
      </c>
      <c r="AK11" s="16">
        <f>AK10*45%/100</f>
        <v>0.86265</v>
      </c>
    </row>
    <row r="12" spans="1:37" s="13" customFormat="1" ht="18.75" customHeight="1">
      <c r="A12" s="50"/>
      <c r="B12" s="25" t="s">
        <v>13</v>
      </c>
      <c r="C12" s="17">
        <f>1007.68*C11</f>
        <v>3410.4425759999995</v>
      </c>
      <c r="D12" s="17">
        <f aca="true" t="shared" si="3" ref="D12:I12">1007.68*D11</f>
        <v>1205.2860480000002</v>
      </c>
      <c r="E12" s="17">
        <f t="shared" si="3"/>
        <v>2512.599696</v>
      </c>
      <c r="F12" s="17">
        <f t="shared" si="3"/>
        <v>3200.9459039999997</v>
      </c>
      <c r="G12" s="17">
        <f t="shared" si="3"/>
        <v>2464.5333600000004</v>
      </c>
      <c r="H12" s="17">
        <f t="shared" si="3"/>
        <v>1905.875568</v>
      </c>
      <c r="I12" s="17">
        <f t="shared" si="3"/>
        <v>3209.1081120000003</v>
      </c>
      <c r="J12" s="17">
        <f aca="true" t="shared" si="4" ref="J12:Q12">1007.68*J11</f>
        <v>2367.493776</v>
      </c>
      <c r="K12" s="17">
        <f t="shared" si="4"/>
        <v>2205.609984</v>
      </c>
      <c r="L12" s="17">
        <f t="shared" si="4"/>
        <v>2357.064288</v>
      </c>
      <c r="M12" s="17">
        <f t="shared" si="4"/>
        <v>2400.596064</v>
      </c>
      <c r="N12" s="17">
        <f t="shared" si="4"/>
        <v>2316.7067039999997</v>
      </c>
      <c r="O12" s="17">
        <f t="shared" si="4"/>
        <v>2262.291984</v>
      </c>
      <c r="P12" s="17">
        <f t="shared" si="4"/>
        <v>2354.7970079999996</v>
      </c>
      <c r="Q12" s="17">
        <f t="shared" si="4"/>
        <v>2563.386768</v>
      </c>
      <c r="R12" s="17">
        <f aca="true" t="shared" si="5" ref="R12:AJ12">1007.68*R11</f>
        <v>2429.1637920000003</v>
      </c>
      <c r="S12" s="17">
        <f t="shared" si="5"/>
        <v>2675.3903999999998</v>
      </c>
      <c r="T12" s="17">
        <f t="shared" si="5"/>
        <v>2029.6690560000002</v>
      </c>
      <c r="U12" s="17">
        <f t="shared" si="5"/>
        <v>2030.5759680000003</v>
      </c>
      <c r="V12" s="17">
        <f t="shared" si="5"/>
        <v>2302.196112</v>
      </c>
      <c r="W12" s="17">
        <f t="shared" si="5"/>
        <v>2316.7067039999997</v>
      </c>
      <c r="X12" s="17">
        <f t="shared" si="5"/>
        <v>2308.0910400000002</v>
      </c>
      <c r="Y12" s="17">
        <f t="shared" si="5"/>
        <v>2283.6044159999997</v>
      </c>
      <c r="Z12" s="17">
        <f t="shared" si="5"/>
        <v>2057.783328</v>
      </c>
      <c r="AA12" s="17">
        <f t="shared" si="5"/>
        <v>3226.7928960000004</v>
      </c>
      <c r="AB12" s="17">
        <f t="shared" si="5"/>
        <v>3242.2103999999995</v>
      </c>
      <c r="AC12" s="17">
        <f t="shared" si="5"/>
        <v>2347.995168</v>
      </c>
      <c r="AD12" s="17">
        <f t="shared" si="5"/>
        <v>2341.6467839999996</v>
      </c>
      <c r="AE12" s="17">
        <f t="shared" si="5"/>
        <v>3221.351424</v>
      </c>
      <c r="AF12" s="17">
        <f t="shared" si="5"/>
        <v>2319.42744</v>
      </c>
      <c r="AG12" s="17">
        <f t="shared" si="5"/>
        <v>2278.6164</v>
      </c>
      <c r="AH12" s="17">
        <f t="shared" si="5"/>
        <v>344.173104</v>
      </c>
      <c r="AI12" s="17">
        <f t="shared" si="5"/>
        <v>3156.0537599999993</v>
      </c>
      <c r="AJ12" s="17">
        <f t="shared" si="5"/>
        <v>2346.6348</v>
      </c>
      <c r="AK12" s="17">
        <f>1007.68*AK11</f>
        <v>869.2751519999999</v>
      </c>
    </row>
    <row r="13" spans="1:37" s="6" customFormat="1" ht="18.75" customHeight="1">
      <c r="A13" s="50"/>
      <c r="B13" s="25" t="s">
        <v>2</v>
      </c>
      <c r="C13" s="4">
        <f>C12/C9/12</f>
        <v>0.37787999999999994</v>
      </c>
      <c r="D13" s="4">
        <f aca="true" t="shared" si="6" ref="D13:I13">D12/D9/12</f>
        <v>0.37788000000000005</v>
      </c>
      <c r="E13" s="4">
        <f t="shared" si="6"/>
        <v>0.37788</v>
      </c>
      <c r="F13" s="4">
        <f t="shared" si="6"/>
        <v>0.37788</v>
      </c>
      <c r="G13" s="4">
        <f t="shared" si="6"/>
        <v>0.37788000000000005</v>
      </c>
      <c r="H13" s="4">
        <f t="shared" si="6"/>
        <v>0.37788</v>
      </c>
      <c r="I13" s="4">
        <f t="shared" si="6"/>
        <v>0.37788</v>
      </c>
      <c r="J13" s="4">
        <f aca="true" t="shared" si="7" ref="J13:Q13">J12/J9/12</f>
        <v>0.37787999999999994</v>
      </c>
      <c r="K13" s="4">
        <f t="shared" si="7"/>
        <v>0.37788000000000005</v>
      </c>
      <c r="L13" s="4">
        <f t="shared" si="7"/>
        <v>0.37788000000000005</v>
      </c>
      <c r="M13" s="4">
        <f t="shared" si="7"/>
        <v>0.37788</v>
      </c>
      <c r="N13" s="4">
        <f t="shared" si="7"/>
        <v>0.37788</v>
      </c>
      <c r="O13" s="4">
        <f t="shared" si="7"/>
        <v>0.37788</v>
      </c>
      <c r="P13" s="4">
        <f t="shared" si="7"/>
        <v>0.37788</v>
      </c>
      <c r="Q13" s="4">
        <f t="shared" si="7"/>
        <v>0.37788</v>
      </c>
      <c r="R13" s="4">
        <f aca="true" t="shared" si="8" ref="R13:AJ13">R12/R9/12</f>
        <v>0.37788</v>
      </c>
      <c r="S13" s="4">
        <f t="shared" si="8"/>
        <v>0.37788</v>
      </c>
      <c r="T13" s="4">
        <f t="shared" si="8"/>
        <v>0.37788</v>
      </c>
      <c r="U13" s="4">
        <f t="shared" si="8"/>
        <v>0.37788000000000005</v>
      </c>
      <c r="V13" s="4">
        <f t="shared" si="8"/>
        <v>0.37788</v>
      </c>
      <c r="W13" s="4">
        <f t="shared" si="8"/>
        <v>0.37788</v>
      </c>
      <c r="X13" s="4">
        <f t="shared" si="8"/>
        <v>0.37788000000000005</v>
      </c>
      <c r="Y13" s="4">
        <f t="shared" si="8"/>
        <v>0.37787999999999994</v>
      </c>
      <c r="Z13" s="4">
        <f t="shared" si="8"/>
        <v>0.37788</v>
      </c>
      <c r="AA13" s="4">
        <f t="shared" si="8"/>
        <v>0.37788000000000005</v>
      </c>
      <c r="AB13" s="4">
        <f t="shared" si="8"/>
        <v>0.37787999999999994</v>
      </c>
      <c r="AC13" s="4">
        <f t="shared" si="8"/>
        <v>0.37788</v>
      </c>
      <c r="AD13" s="4">
        <f t="shared" si="8"/>
        <v>0.37787999999999994</v>
      </c>
      <c r="AE13" s="4">
        <f t="shared" si="8"/>
        <v>0.37788</v>
      </c>
      <c r="AF13" s="4">
        <f t="shared" si="8"/>
        <v>0.37788</v>
      </c>
      <c r="AG13" s="4">
        <f t="shared" si="8"/>
        <v>0.37788</v>
      </c>
      <c r="AH13" s="4">
        <f t="shared" si="8"/>
        <v>0.37788</v>
      </c>
      <c r="AI13" s="4">
        <f t="shared" si="8"/>
        <v>0.37787999999999994</v>
      </c>
      <c r="AJ13" s="4">
        <f t="shared" si="8"/>
        <v>0.37788</v>
      </c>
      <c r="AK13" s="4">
        <f>AK12/AK9/12</f>
        <v>0.37788</v>
      </c>
    </row>
    <row r="14" spans="1:37" s="6" customFormat="1" ht="18.75" customHeight="1" thickBot="1">
      <c r="A14" s="51"/>
      <c r="B14" s="26" t="s">
        <v>0</v>
      </c>
      <c r="C14" s="18" t="s">
        <v>14</v>
      </c>
      <c r="D14" s="18" t="s">
        <v>14</v>
      </c>
      <c r="E14" s="18" t="s">
        <v>14</v>
      </c>
      <c r="F14" s="18" t="s">
        <v>14</v>
      </c>
      <c r="G14" s="18" t="s">
        <v>14</v>
      </c>
      <c r="H14" s="18" t="s">
        <v>14</v>
      </c>
      <c r="I14" s="18" t="s">
        <v>14</v>
      </c>
      <c r="J14" s="18" t="s">
        <v>14</v>
      </c>
      <c r="K14" s="18" t="s">
        <v>14</v>
      </c>
      <c r="L14" s="18" t="s">
        <v>14</v>
      </c>
      <c r="M14" s="18" t="s">
        <v>14</v>
      </c>
      <c r="N14" s="18" t="s">
        <v>14</v>
      </c>
      <c r="O14" s="18" t="s">
        <v>14</v>
      </c>
      <c r="P14" s="18" t="s">
        <v>14</v>
      </c>
      <c r="Q14" s="18" t="s">
        <v>14</v>
      </c>
      <c r="R14" s="18" t="s">
        <v>14</v>
      </c>
      <c r="S14" s="18" t="s">
        <v>14</v>
      </c>
      <c r="T14" s="18" t="s">
        <v>14</v>
      </c>
      <c r="U14" s="18" t="s">
        <v>14</v>
      </c>
      <c r="V14" s="18" t="s">
        <v>14</v>
      </c>
      <c r="W14" s="18" t="s">
        <v>14</v>
      </c>
      <c r="X14" s="18" t="s">
        <v>14</v>
      </c>
      <c r="Y14" s="18" t="s">
        <v>14</v>
      </c>
      <c r="Z14" s="18" t="s">
        <v>14</v>
      </c>
      <c r="AA14" s="18" t="s">
        <v>14</v>
      </c>
      <c r="AB14" s="18" t="s">
        <v>14</v>
      </c>
      <c r="AC14" s="18" t="s">
        <v>14</v>
      </c>
      <c r="AD14" s="18" t="s">
        <v>14</v>
      </c>
      <c r="AE14" s="18" t="s">
        <v>14</v>
      </c>
      <c r="AF14" s="18" t="s">
        <v>14</v>
      </c>
      <c r="AG14" s="18" t="s">
        <v>14</v>
      </c>
      <c r="AH14" s="18" t="s">
        <v>14</v>
      </c>
      <c r="AI14" s="18" t="s">
        <v>14</v>
      </c>
      <c r="AJ14" s="18" t="s">
        <v>14</v>
      </c>
      <c r="AK14" s="18" t="s">
        <v>14</v>
      </c>
    </row>
    <row r="15" spans="1:37" s="6" customFormat="1" ht="18.75" customHeight="1" thickTop="1">
      <c r="A15" s="50" t="s">
        <v>16</v>
      </c>
      <c r="B15" s="31" t="s">
        <v>4</v>
      </c>
      <c r="C15" s="32">
        <f aca="true" t="shared" si="9" ref="C15:H15">C10*10%/10</f>
        <v>7.521000000000001</v>
      </c>
      <c r="D15" s="32">
        <f t="shared" si="9"/>
        <v>2.6580000000000004</v>
      </c>
      <c r="E15" s="32">
        <f t="shared" si="9"/>
        <v>5.541</v>
      </c>
      <c r="F15" s="32">
        <f t="shared" si="9"/>
        <v>7.059</v>
      </c>
      <c r="G15" s="32">
        <f t="shared" si="9"/>
        <v>5.4350000000000005</v>
      </c>
      <c r="H15" s="32">
        <f t="shared" si="9"/>
        <v>4.203</v>
      </c>
      <c r="I15" s="32">
        <f>I10*8%/10</f>
        <v>5.661600000000001</v>
      </c>
      <c r="J15" s="32">
        <f>J10*10%/10</f>
        <v>5.221000000000001</v>
      </c>
      <c r="K15" s="32">
        <f>K10*10%/10</f>
        <v>4.864</v>
      </c>
      <c r="L15" s="32">
        <f>L10*10%/10</f>
        <v>5.1979999999999995</v>
      </c>
      <c r="M15" s="32">
        <f>M10*10%/10</f>
        <v>5.294</v>
      </c>
      <c r="N15" s="32">
        <f aca="true" t="shared" si="10" ref="N15:U15">N10*10%/10</f>
        <v>5.109</v>
      </c>
      <c r="O15" s="32">
        <f t="shared" si="10"/>
        <v>4.989</v>
      </c>
      <c r="P15" s="32">
        <f t="shared" si="10"/>
        <v>5.193</v>
      </c>
      <c r="Q15" s="32">
        <f t="shared" si="10"/>
        <v>5.6530000000000005</v>
      </c>
      <c r="R15" s="32">
        <f t="shared" si="10"/>
        <v>5.357000000000001</v>
      </c>
      <c r="S15" s="32">
        <f t="shared" si="10"/>
        <v>5.9</v>
      </c>
      <c r="T15" s="32">
        <f t="shared" si="10"/>
        <v>4.476000000000001</v>
      </c>
      <c r="U15" s="32">
        <f t="shared" si="10"/>
        <v>4.478</v>
      </c>
      <c r="V15" s="32">
        <f>V10*13%/10</f>
        <v>6.6001</v>
      </c>
      <c r="W15" s="32">
        <f>W10*10%/10</f>
        <v>5.109</v>
      </c>
      <c r="X15" s="32">
        <f>X10*10%/10</f>
        <v>5.090000000000001</v>
      </c>
      <c r="Y15" s="32">
        <f>Y10*10%/10</f>
        <v>5.0360000000000005</v>
      </c>
      <c r="Z15" s="32">
        <f>Z10*10%/10</f>
        <v>4.538</v>
      </c>
      <c r="AA15" s="32">
        <f>AA10*10%/10</f>
        <v>7.116000000000001</v>
      </c>
      <c r="AB15" s="32">
        <f>AB10*8%/10</f>
        <v>5.720000000000001</v>
      </c>
      <c r="AC15" s="32">
        <f aca="true" t="shared" si="11" ref="AC15:AK15">AC10*10%/10</f>
        <v>5.178</v>
      </c>
      <c r="AD15" s="32">
        <f t="shared" si="11"/>
        <v>5.164</v>
      </c>
      <c r="AE15" s="32">
        <f t="shared" si="11"/>
        <v>7.104000000000001</v>
      </c>
      <c r="AF15" s="32">
        <f t="shared" si="11"/>
        <v>5.115</v>
      </c>
      <c r="AG15" s="32">
        <f t="shared" si="11"/>
        <v>5.025</v>
      </c>
      <c r="AH15" s="32">
        <f t="shared" si="11"/>
        <v>0.7590000000000001</v>
      </c>
      <c r="AI15" s="32">
        <f t="shared" si="11"/>
        <v>6.960000000000001</v>
      </c>
      <c r="AJ15" s="32">
        <f t="shared" si="11"/>
        <v>5.175</v>
      </c>
      <c r="AK15" s="32">
        <f t="shared" si="11"/>
        <v>1.9169999999999998</v>
      </c>
    </row>
    <row r="16" spans="1:37" s="6" customFormat="1" ht="18.75" customHeight="1">
      <c r="A16" s="50"/>
      <c r="B16" s="25" t="s">
        <v>13</v>
      </c>
      <c r="C16" s="4">
        <f>2281.73*C15</f>
        <v>17160.891330000002</v>
      </c>
      <c r="D16" s="4">
        <f aca="true" t="shared" si="12" ref="D16:I16">2281.73*D15</f>
        <v>6064.838340000001</v>
      </c>
      <c r="E16" s="4">
        <f t="shared" si="12"/>
        <v>12643.06593</v>
      </c>
      <c r="F16" s="4">
        <f t="shared" si="12"/>
        <v>16106.73207</v>
      </c>
      <c r="G16" s="4">
        <f t="shared" si="12"/>
        <v>12401.202550000002</v>
      </c>
      <c r="H16" s="4">
        <f t="shared" si="12"/>
        <v>9590.111190000001</v>
      </c>
      <c r="I16" s="4">
        <f t="shared" si="12"/>
        <v>12918.242568000001</v>
      </c>
      <c r="J16" s="4">
        <f aca="true" t="shared" si="13" ref="J16:Q16">2281.73*J15</f>
        <v>11912.912330000003</v>
      </c>
      <c r="K16" s="4">
        <f t="shared" si="13"/>
        <v>11098.334719999999</v>
      </c>
      <c r="L16" s="4">
        <f t="shared" si="13"/>
        <v>11860.43254</v>
      </c>
      <c r="M16" s="4">
        <f t="shared" si="13"/>
        <v>12079.47862</v>
      </c>
      <c r="N16" s="4">
        <f t="shared" si="13"/>
        <v>11657.35857</v>
      </c>
      <c r="O16" s="4">
        <f t="shared" si="13"/>
        <v>11383.55097</v>
      </c>
      <c r="P16" s="4">
        <f t="shared" si="13"/>
        <v>11849.023889999999</v>
      </c>
      <c r="Q16" s="4">
        <f t="shared" si="13"/>
        <v>12898.619690000001</v>
      </c>
      <c r="R16" s="4">
        <f aca="true" t="shared" si="14" ref="R16:AJ16">2281.73*R15</f>
        <v>12223.227610000002</v>
      </c>
      <c r="S16" s="4">
        <f t="shared" si="14"/>
        <v>13462.207</v>
      </c>
      <c r="T16" s="4">
        <f t="shared" si="14"/>
        <v>10213.023480000002</v>
      </c>
      <c r="U16" s="4">
        <f t="shared" si="14"/>
        <v>10217.58694</v>
      </c>
      <c r="V16" s="4">
        <f t="shared" si="14"/>
        <v>15059.646173000001</v>
      </c>
      <c r="W16" s="4">
        <f t="shared" si="14"/>
        <v>11657.35857</v>
      </c>
      <c r="X16" s="4">
        <f t="shared" si="14"/>
        <v>11614.005700000002</v>
      </c>
      <c r="Y16" s="4">
        <f t="shared" si="14"/>
        <v>11490.792280000001</v>
      </c>
      <c r="Z16" s="4">
        <f t="shared" si="14"/>
        <v>10354.490740000001</v>
      </c>
      <c r="AA16" s="4">
        <f t="shared" si="14"/>
        <v>16236.790680000004</v>
      </c>
      <c r="AB16" s="4">
        <f t="shared" si="14"/>
        <v>13051.495600000002</v>
      </c>
      <c r="AC16" s="4">
        <f t="shared" si="14"/>
        <v>11814.79794</v>
      </c>
      <c r="AD16" s="4">
        <f t="shared" si="14"/>
        <v>11782.85372</v>
      </c>
      <c r="AE16" s="4">
        <f t="shared" si="14"/>
        <v>16209.409920000002</v>
      </c>
      <c r="AF16" s="4">
        <f t="shared" si="14"/>
        <v>11671.04895</v>
      </c>
      <c r="AG16" s="4">
        <f t="shared" si="14"/>
        <v>11465.69325</v>
      </c>
      <c r="AH16" s="4">
        <f t="shared" si="14"/>
        <v>1731.8330700000004</v>
      </c>
      <c r="AI16" s="4">
        <f t="shared" si="14"/>
        <v>15880.840800000002</v>
      </c>
      <c r="AJ16" s="4">
        <f t="shared" si="14"/>
        <v>11807.95275</v>
      </c>
      <c r="AK16" s="4">
        <f>2281.73*AK15</f>
        <v>4374.07641</v>
      </c>
    </row>
    <row r="17" spans="1:37" s="6" customFormat="1" ht="18.75" customHeight="1">
      <c r="A17" s="50"/>
      <c r="B17" s="25" t="s">
        <v>2</v>
      </c>
      <c r="C17" s="4">
        <f>C16/C9/12</f>
        <v>1.901441666666667</v>
      </c>
      <c r="D17" s="4">
        <f aca="true" t="shared" si="15" ref="D17:I17">D16/D9/12</f>
        <v>1.901441666666667</v>
      </c>
      <c r="E17" s="4">
        <f t="shared" si="15"/>
        <v>1.9014416666666667</v>
      </c>
      <c r="F17" s="4">
        <f t="shared" si="15"/>
        <v>1.9014416666666667</v>
      </c>
      <c r="G17" s="4">
        <f t="shared" si="15"/>
        <v>1.901441666666667</v>
      </c>
      <c r="H17" s="4">
        <f t="shared" si="15"/>
        <v>1.901441666666667</v>
      </c>
      <c r="I17" s="4">
        <f t="shared" si="15"/>
        <v>1.5211533333333334</v>
      </c>
      <c r="J17" s="4">
        <f aca="true" t="shared" si="16" ref="J17:Q17">J16/J9/12</f>
        <v>1.901441666666667</v>
      </c>
      <c r="K17" s="4">
        <f t="shared" si="16"/>
        <v>1.9014416666666667</v>
      </c>
      <c r="L17" s="4">
        <f t="shared" si="16"/>
        <v>1.901441666666667</v>
      </c>
      <c r="M17" s="4">
        <f t="shared" si="16"/>
        <v>1.9014416666666667</v>
      </c>
      <c r="N17" s="4">
        <f t="shared" si="16"/>
        <v>1.901441666666667</v>
      </c>
      <c r="O17" s="4">
        <f t="shared" si="16"/>
        <v>1.901441666666667</v>
      </c>
      <c r="P17" s="4">
        <f t="shared" si="16"/>
        <v>1.9014416666666667</v>
      </c>
      <c r="Q17" s="4">
        <f t="shared" si="16"/>
        <v>1.901441666666667</v>
      </c>
      <c r="R17" s="4">
        <f aca="true" t="shared" si="17" ref="R17:AJ17">R16/R9/12</f>
        <v>1.901441666666667</v>
      </c>
      <c r="S17" s="4">
        <f t="shared" si="17"/>
        <v>1.9014416666666667</v>
      </c>
      <c r="T17" s="4">
        <f t="shared" si="17"/>
        <v>1.901441666666667</v>
      </c>
      <c r="U17" s="4">
        <f t="shared" si="17"/>
        <v>1.9014416666666667</v>
      </c>
      <c r="V17" s="4">
        <f t="shared" si="17"/>
        <v>2.471874166666667</v>
      </c>
      <c r="W17" s="4">
        <f t="shared" si="17"/>
        <v>1.901441666666667</v>
      </c>
      <c r="X17" s="4">
        <f t="shared" si="17"/>
        <v>1.901441666666667</v>
      </c>
      <c r="Y17" s="4">
        <f t="shared" si="17"/>
        <v>1.901441666666667</v>
      </c>
      <c r="Z17" s="4">
        <f t="shared" si="17"/>
        <v>1.901441666666667</v>
      </c>
      <c r="AA17" s="4">
        <f t="shared" si="17"/>
        <v>1.901441666666667</v>
      </c>
      <c r="AB17" s="4">
        <f t="shared" si="17"/>
        <v>1.5211533333333336</v>
      </c>
      <c r="AC17" s="4">
        <f t="shared" si="17"/>
        <v>1.901441666666667</v>
      </c>
      <c r="AD17" s="4">
        <f t="shared" si="17"/>
        <v>1.9014416666666667</v>
      </c>
      <c r="AE17" s="4">
        <f t="shared" si="17"/>
        <v>1.901441666666667</v>
      </c>
      <c r="AF17" s="4">
        <f t="shared" si="17"/>
        <v>1.9014416666666667</v>
      </c>
      <c r="AG17" s="4">
        <f t="shared" si="17"/>
        <v>1.9014416666666667</v>
      </c>
      <c r="AH17" s="4">
        <f t="shared" si="17"/>
        <v>1.901441666666667</v>
      </c>
      <c r="AI17" s="4">
        <f t="shared" si="17"/>
        <v>1.901441666666667</v>
      </c>
      <c r="AJ17" s="4">
        <f t="shared" si="17"/>
        <v>1.9014416666666667</v>
      </c>
      <c r="AK17" s="4">
        <f>AK16/AK9/12</f>
        <v>1.9014416666666667</v>
      </c>
    </row>
    <row r="18" spans="1:37" s="6" customFormat="1" ht="18.75" customHeight="1" thickBot="1">
      <c r="A18" s="51"/>
      <c r="B18" s="26" t="s">
        <v>0</v>
      </c>
      <c r="C18" s="33" t="s">
        <v>14</v>
      </c>
      <c r="D18" s="33" t="s">
        <v>14</v>
      </c>
      <c r="E18" s="33" t="s">
        <v>14</v>
      </c>
      <c r="F18" s="33" t="s">
        <v>14</v>
      </c>
      <c r="G18" s="33" t="s">
        <v>14</v>
      </c>
      <c r="H18" s="33" t="s">
        <v>14</v>
      </c>
      <c r="I18" s="33" t="s">
        <v>14</v>
      </c>
      <c r="J18" s="33" t="s">
        <v>14</v>
      </c>
      <c r="K18" s="33" t="s">
        <v>14</v>
      </c>
      <c r="L18" s="33" t="s">
        <v>14</v>
      </c>
      <c r="M18" s="33" t="s">
        <v>14</v>
      </c>
      <c r="N18" s="33" t="s">
        <v>14</v>
      </c>
      <c r="O18" s="33" t="s">
        <v>14</v>
      </c>
      <c r="P18" s="33" t="s">
        <v>14</v>
      </c>
      <c r="Q18" s="33" t="s">
        <v>14</v>
      </c>
      <c r="R18" s="33" t="s">
        <v>14</v>
      </c>
      <c r="S18" s="33" t="s">
        <v>14</v>
      </c>
      <c r="T18" s="33" t="s">
        <v>14</v>
      </c>
      <c r="U18" s="33" t="s">
        <v>14</v>
      </c>
      <c r="V18" s="33" t="s">
        <v>14</v>
      </c>
      <c r="W18" s="33" t="s">
        <v>14</v>
      </c>
      <c r="X18" s="33" t="s">
        <v>14</v>
      </c>
      <c r="Y18" s="33" t="s">
        <v>14</v>
      </c>
      <c r="Z18" s="33" t="s">
        <v>14</v>
      </c>
      <c r="AA18" s="33" t="s">
        <v>14</v>
      </c>
      <c r="AB18" s="33" t="s">
        <v>14</v>
      </c>
      <c r="AC18" s="33" t="s">
        <v>14</v>
      </c>
      <c r="AD18" s="33" t="s">
        <v>14</v>
      </c>
      <c r="AE18" s="33" t="s">
        <v>14</v>
      </c>
      <c r="AF18" s="33" t="s">
        <v>14</v>
      </c>
      <c r="AG18" s="33" t="s">
        <v>14</v>
      </c>
      <c r="AH18" s="33" t="s">
        <v>14</v>
      </c>
      <c r="AI18" s="33" t="s">
        <v>14</v>
      </c>
      <c r="AJ18" s="33" t="s">
        <v>14</v>
      </c>
      <c r="AK18" s="33" t="s">
        <v>14</v>
      </c>
    </row>
    <row r="19" spans="1:37" s="36" customFormat="1" ht="18.75" customHeight="1" thickTop="1">
      <c r="A19" s="49" t="s">
        <v>17</v>
      </c>
      <c r="B19" s="27" t="s">
        <v>11</v>
      </c>
      <c r="C19" s="43" t="s">
        <v>101</v>
      </c>
      <c r="D19" s="43" t="s">
        <v>102</v>
      </c>
      <c r="E19" s="43" t="s">
        <v>103</v>
      </c>
      <c r="F19" s="43" t="s">
        <v>104</v>
      </c>
      <c r="G19" s="43" t="s">
        <v>105</v>
      </c>
      <c r="H19" s="43" t="s">
        <v>43</v>
      </c>
      <c r="I19" s="43" t="s">
        <v>106</v>
      </c>
      <c r="J19" s="43" t="s">
        <v>107</v>
      </c>
      <c r="K19" s="43" t="s">
        <v>108</v>
      </c>
      <c r="L19" s="43" t="s">
        <v>109</v>
      </c>
      <c r="M19" s="43" t="s">
        <v>110</v>
      </c>
      <c r="N19" s="43" t="s">
        <v>111</v>
      </c>
      <c r="O19" s="43" t="s">
        <v>112</v>
      </c>
      <c r="P19" s="43" t="s">
        <v>112</v>
      </c>
      <c r="Q19" s="43" t="s">
        <v>53</v>
      </c>
      <c r="R19" s="43" t="s">
        <v>113</v>
      </c>
      <c r="S19" s="43" t="s">
        <v>51</v>
      </c>
      <c r="T19" s="43" t="s">
        <v>114</v>
      </c>
      <c r="U19" s="43" t="s">
        <v>115</v>
      </c>
      <c r="V19" s="43" t="s">
        <v>110</v>
      </c>
      <c r="W19" s="43" t="s">
        <v>110</v>
      </c>
      <c r="X19" s="43" t="s">
        <v>50</v>
      </c>
      <c r="Y19" s="43" t="s">
        <v>54</v>
      </c>
      <c r="Z19" s="43" t="s">
        <v>116</v>
      </c>
      <c r="AA19" s="43" t="s">
        <v>52</v>
      </c>
      <c r="AB19" s="43" t="s">
        <v>52</v>
      </c>
      <c r="AC19" s="43" t="s">
        <v>117</v>
      </c>
      <c r="AD19" s="43" t="s">
        <v>117</v>
      </c>
      <c r="AE19" s="43" t="s">
        <v>118</v>
      </c>
      <c r="AF19" s="43" t="s">
        <v>119</v>
      </c>
      <c r="AG19" s="43" t="s">
        <v>120</v>
      </c>
      <c r="AH19" s="43" t="s">
        <v>121</v>
      </c>
      <c r="AI19" s="43" t="s">
        <v>122</v>
      </c>
      <c r="AJ19" s="43" t="s">
        <v>117</v>
      </c>
      <c r="AK19" s="43" t="s">
        <v>123</v>
      </c>
    </row>
    <row r="20" spans="1:37" s="6" customFormat="1" ht="18.75" customHeight="1">
      <c r="A20" s="50"/>
      <c r="B20" s="28" t="s">
        <v>4</v>
      </c>
      <c r="C20" s="19">
        <f>C19*0.1</f>
        <v>61.300000000000004</v>
      </c>
      <c r="D20" s="19">
        <f>D19*0.1</f>
        <v>23</v>
      </c>
      <c r="E20" s="19">
        <f>E19*0.11</f>
        <v>54.89</v>
      </c>
      <c r="F20" s="19">
        <f>F19*0.1</f>
        <v>57.400000000000006</v>
      </c>
      <c r="G20" s="19">
        <f>G19*0.08</f>
        <v>35.92</v>
      </c>
      <c r="H20" s="19">
        <f>H19*0.08</f>
        <v>30.32</v>
      </c>
      <c r="I20" s="19">
        <f>I19*0.12</f>
        <v>71.544</v>
      </c>
      <c r="J20" s="19">
        <f aca="true" t="shared" si="18" ref="J20:P20">J19*0.1</f>
        <v>43.800000000000004</v>
      </c>
      <c r="K20" s="19">
        <f t="shared" si="18"/>
        <v>41.1</v>
      </c>
      <c r="L20" s="19">
        <f t="shared" si="18"/>
        <v>45.300000000000004</v>
      </c>
      <c r="M20" s="19">
        <f t="shared" si="18"/>
        <v>43.6</v>
      </c>
      <c r="N20" s="19">
        <f t="shared" si="18"/>
        <v>43.300000000000004</v>
      </c>
      <c r="O20" s="19">
        <f t="shared" si="18"/>
        <v>43.400000000000006</v>
      </c>
      <c r="P20" s="19">
        <f t="shared" si="18"/>
        <v>43.400000000000006</v>
      </c>
      <c r="Q20" s="19">
        <f>Q19*0.08</f>
        <v>38.4</v>
      </c>
      <c r="R20" s="19">
        <f>R19*0.08</f>
        <v>35.12</v>
      </c>
      <c r="S20" s="19">
        <f>S19*0.09</f>
        <v>46.89</v>
      </c>
      <c r="T20" s="19">
        <f>T19*0.1</f>
        <v>38</v>
      </c>
      <c r="U20" s="19">
        <f>U19*0.08</f>
        <v>30</v>
      </c>
      <c r="V20" s="19">
        <f>V19*0.07</f>
        <v>30.520000000000003</v>
      </c>
      <c r="W20" s="19">
        <f>W19*0.1</f>
        <v>43.6</v>
      </c>
      <c r="X20" s="19">
        <f>X19*0.1</f>
        <v>43</v>
      </c>
      <c r="Y20" s="19">
        <f>Y19*0.1</f>
        <v>44.2</v>
      </c>
      <c r="Z20" s="19">
        <f>Z19*0.1</f>
        <v>38.400000000000006</v>
      </c>
      <c r="AA20" s="19">
        <f>AA19*0.1</f>
        <v>58</v>
      </c>
      <c r="AB20" s="19">
        <f>AB19*0.12</f>
        <v>69.6</v>
      </c>
      <c r="AC20" s="19">
        <f>AC19*0.1</f>
        <v>43.2</v>
      </c>
      <c r="AD20" s="19">
        <f>AD19*0.1</f>
        <v>43.2</v>
      </c>
      <c r="AE20" s="19">
        <f>AE19*0.1</f>
        <v>57.2</v>
      </c>
      <c r="AF20" s="19">
        <f>AF19*0.1</f>
        <v>42.7</v>
      </c>
      <c r="AG20" s="19">
        <f>AG19*0.1</f>
        <v>44.1</v>
      </c>
      <c r="AH20" s="19">
        <f>AH19*0.04</f>
        <v>6.32</v>
      </c>
      <c r="AI20" s="19">
        <f>AI19*0.1</f>
        <v>59.800000000000004</v>
      </c>
      <c r="AJ20" s="19">
        <f>AJ19*0.09</f>
        <v>38.879999999999995</v>
      </c>
      <c r="AK20" s="19">
        <f>AK19*0.06</f>
        <v>14.639999999999999</v>
      </c>
    </row>
    <row r="21" spans="1:37" s="6" customFormat="1" ht="18.75" customHeight="1">
      <c r="A21" s="50"/>
      <c r="B21" s="25" t="s">
        <v>13</v>
      </c>
      <c r="C21" s="3">
        <f>445.14*C20</f>
        <v>27287.082000000002</v>
      </c>
      <c r="D21" s="3">
        <f aca="true" t="shared" si="19" ref="D21:I21">445.14*D20</f>
        <v>10238.22</v>
      </c>
      <c r="E21" s="3">
        <f t="shared" si="19"/>
        <v>24433.7346</v>
      </c>
      <c r="F21" s="3">
        <f t="shared" si="19"/>
        <v>25551.036</v>
      </c>
      <c r="G21" s="3">
        <f t="shared" si="19"/>
        <v>15989.4288</v>
      </c>
      <c r="H21" s="3">
        <f t="shared" si="19"/>
        <v>13496.6448</v>
      </c>
      <c r="I21" s="3">
        <f t="shared" si="19"/>
        <v>31847.096159999997</v>
      </c>
      <c r="J21" s="3">
        <f aca="true" t="shared" si="20" ref="J21:Q21">445.14*J20</f>
        <v>19497.132</v>
      </c>
      <c r="K21" s="3">
        <f t="shared" si="20"/>
        <v>18295.254</v>
      </c>
      <c r="L21" s="3">
        <f t="shared" si="20"/>
        <v>20164.842</v>
      </c>
      <c r="M21" s="3">
        <f t="shared" si="20"/>
        <v>19408.104</v>
      </c>
      <c r="N21" s="3">
        <f t="shared" si="20"/>
        <v>19274.562</v>
      </c>
      <c r="O21" s="3">
        <f t="shared" si="20"/>
        <v>19319.076</v>
      </c>
      <c r="P21" s="3">
        <f t="shared" si="20"/>
        <v>19319.076</v>
      </c>
      <c r="Q21" s="3">
        <f t="shared" si="20"/>
        <v>17093.376</v>
      </c>
      <c r="R21" s="3">
        <f aca="true" t="shared" si="21" ref="R21:AJ21">445.14*R20</f>
        <v>15633.316799999999</v>
      </c>
      <c r="S21" s="3">
        <f t="shared" si="21"/>
        <v>20872.6146</v>
      </c>
      <c r="T21" s="3">
        <f t="shared" si="21"/>
        <v>16915.32</v>
      </c>
      <c r="U21" s="3">
        <f t="shared" si="21"/>
        <v>13354.199999999999</v>
      </c>
      <c r="V21" s="3">
        <f t="shared" si="21"/>
        <v>13585.6728</v>
      </c>
      <c r="W21" s="3">
        <f t="shared" si="21"/>
        <v>19408.104</v>
      </c>
      <c r="X21" s="3">
        <f t="shared" si="21"/>
        <v>19141.02</v>
      </c>
      <c r="Y21" s="3">
        <f t="shared" si="21"/>
        <v>19675.188000000002</v>
      </c>
      <c r="Z21" s="3">
        <f t="shared" si="21"/>
        <v>17093.376</v>
      </c>
      <c r="AA21" s="3">
        <f t="shared" si="21"/>
        <v>25818.12</v>
      </c>
      <c r="AB21" s="3">
        <f t="shared" si="21"/>
        <v>30981.743999999995</v>
      </c>
      <c r="AC21" s="3">
        <f t="shared" si="21"/>
        <v>19230.048</v>
      </c>
      <c r="AD21" s="3">
        <f t="shared" si="21"/>
        <v>19230.048</v>
      </c>
      <c r="AE21" s="3">
        <f t="shared" si="21"/>
        <v>25462.008</v>
      </c>
      <c r="AF21" s="3">
        <f t="shared" si="21"/>
        <v>19007.478</v>
      </c>
      <c r="AG21" s="3">
        <f t="shared" si="21"/>
        <v>19630.674</v>
      </c>
      <c r="AH21" s="3">
        <f t="shared" si="21"/>
        <v>2813.2848</v>
      </c>
      <c r="AI21" s="3">
        <f t="shared" si="21"/>
        <v>26619.372</v>
      </c>
      <c r="AJ21" s="3">
        <f t="shared" si="21"/>
        <v>17307.043199999996</v>
      </c>
      <c r="AK21" s="3">
        <f>445.14*AK20</f>
        <v>6516.8496</v>
      </c>
    </row>
    <row r="22" spans="1:37" s="6" customFormat="1" ht="18.75" customHeight="1">
      <c r="A22" s="50"/>
      <c r="B22" s="25" t="s">
        <v>2</v>
      </c>
      <c r="C22" s="4">
        <f>C21/C9/12</f>
        <v>3.023432389309932</v>
      </c>
      <c r="D22" s="4">
        <f aca="true" t="shared" si="22" ref="D22:I22">D21/D9/12</f>
        <v>3.2098758465011286</v>
      </c>
      <c r="E22" s="4">
        <f t="shared" si="22"/>
        <v>3.67468787222523</v>
      </c>
      <c r="F22" s="4">
        <f t="shared" si="22"/>
        <v>3.016366340841479</v>
      </c>
      <c r="G22" s="4">
        <f t="shared" si="22"/>
        <v>2.451614351425943</v>
      </c>
      <c r="H22" s="4">
        <f t="shared" si="22"/>
        <v>2.675994289793005</v>
      </c>
      <c r="I22" s="4">
        <f t="shared" si="22"/>
        <v>3.7500701992369643</v>
      </c>
      <c r="J22" s="4">
        <f aca="true" t="shared" si="23" ref="J22:Q22">J21/J9/12</f>
        <v>3.1119728021451833</v>
      </c>
      <c r="K22" s="4">
        <f t="shared" si="23"/>
        <v>3.1344664884868423</v>
      </c>
      <c r="L22" s="4">
        <f t="shared" si="23"/>
        <v>3.232788572527896</v>
      </c>
      <c r="M22" s="4">
        <f t="shared" si="23"/>
        <v>3.0550472232716284</v>
      </c>
      <c r="N22" s="4">
        <f t="shared" si="23"/>
        <v>3.14389019377569</v>
      </c>
      <c r="O22" s="4">
        <f t="shared" si="23"/>
        <v>3.2269452796151534</v>
      </c>
      <c r="P22" s="4">
        <f t="shared" si="23"/>
        <v>3.1001790872328137</v>
      </c>
      <c r="Q22" s="4">
        <f t="shared" si="23"/>
        <v>2.5198089509994697</v>
      </c>
      <c r="R22" s="4">
        <f aca="true" t="shared" si="24" ref="R22:AJ22">R21/R9/12</f>
        <v>2.431914131043494</v>
      </c>
      <c r="S22" s="4">
        <f t="shared" si="24"/>
        <v>2.948109406779661</v>
      </c>
      <c r="T22" s="4">
        <f t="shared" si="24"/>
        <v>3.1492627345844504</v>
      </c>
      <c r="U22" s="4">
        <f t="shared" si="24"/>
        <v>2.4851496203662347</v>
      </c>
      <c r="V22" s="4">
        <f t="shared" si="24"/>
        <v>2.2299377585188105</v>
      </c>
      <c r="W22" s="4">
        <f t="shared" si="24"/>
        <v>3.1656723429242515</v>
      </c>
      <c r="X22" s="4">
        <f t="shared" si="24"/>
        <v>3.133762278978389</v>
      </c>
      <c r="Y22" s="4">
        <f t="shared" si="24"/>
        <v>3.255756552819699</v>
      </c>
      <c r="Z22" s="4">
        <f t="shared" si="24"/>
        <v>3.1389334508594096</v>
      </c>
      <c r="AA22" s="4">
        <f t="shared" si="24"/>
        <v>3.023482293423271</v>
      </c>
      <c r="AB22" s="4">
        <f t="shared" si="24"/>
        <v>3.610925874125874</v>
      </c>
      <c r="AC22" s="4">
        <f t="shared" si="24"/>
        <v>3.094831981460023</v>
      </c>
      <c r="AD22" s="4">
        <f t="shared" si="24"/>
        <v>3.103222308288149</v>
      </c>
      <c r="AE22" s="4">
        <f t="shared" si="24"/>
        <v>2.9868158783783785</v>
      </c>
      <c r="AF22" s="4">
        <f t="shared" si="24"/>
        <v>3.096689149560117</v>
      </c>
      <c r="AG22" s="4">
        <f t="shared" si="24"/>
        <v>3.2555014925373134</v>
      </c>
      <c r="AH22" s="4">
        <f t="shared" si="24"/>
        <v>3.088806324110672</v>
      </c>
      <c r="AI22" s="4">
        <f t="shared" si="24"/>
        <v>3.1871853448275864</v>
      </c>
      <c r="AJ22" s="4">
        <f t="shared" si="24"/>
        <v>2.786963478260869</v>
      </c>
      <c r="AK22" s="4">
        <f>AK21/AK9/12</f>
        <v>2.832920187793427</v>
      </c>
    </row>
    <row r="23" spans="1:37" s="6" customFormat="1" ht="18.75" customHeight="1" thickBot="1">
      <c r="A23" s="51"/>
      <c r="B23" s="26" t="s">
        <v>0</v>
      </c>
      <c r="C23" s="18" t="s">
        <v>21</v>
      </c>
      <c r="D23" s="18" t="s">
        <v>21</v>
      </c>
      <c r="E23" s="18" t="s">
        <v>21</v>
      </c>
      <c r="F23" s="18" t="s">
        <v>21</v>
      </c>
      <c r="G23" s="18" t="s">
        <v>21</v>
      </c>
      <c r="H23" s="18" t="s">
        <v>21</v>
      </c>
      <c r="I23" s="18" t="s">
        <v>21</v>
      </c>
      <c r="J23" s="18" t="s">
        <v>21</v>
      </c>
      <c r="K23" s="18" t="s">
        <v>21</v>
      </c>
      <c r="L23" s="18" t="s">
        <v>21</v>
      </c>
      <c r="M23" s="18" t="s">
        <v>21</v>
      </c>
      <c r="N23" s="18" t="s">
        <v>21</v>
      </c>
      <c r="O23" s="18" t="s">
        <v>21</v>
      </c>
      <c r="P23" s="18" t="s">
        <v>21</v>
      </c>
      <c r="Q23" s="18" t="s">
        <v>21</v>
      </c>
      <c r="R23" s="18" t="s">
        <v>21</v>
      </c>
      <c r="S23" s="18" t="s">
        <v>21</v>
      </c>
      <c r="T23" s="18" t="s">
        <v>21</v>
      </c>
      <c r="U23" s="18" t="s">
        <v>21</v>
      </c>
      <c r="V23" s="18" t="s">
        <v>21</v>
      </c>
      <c r="W23" s="18" t="s">
        <v>21</v>
      </c>
      <c r="X23" s="18" t="s">
        <v>21</v>
      </c>
      <c r="Y23" s="18" t="s">
        <v>21</v>
      </c>
      <c r="Z23" s="18" t="s">
        <v>21</v>
      </c>
      <c r="AA23" s="18" t="s">
        <v>21</v>
      </c>
      <c r="AB23" s="18" t="s">
        <v>21</v>
      </c>
      <c r="AC23" s="18" t="s">
        <v>21</v>
      </c>
      <c r="AD23" s="18" t="s">
        <v>21</v>
      </c>
      <c r="AE23" s="18" t="s">
        <v>21</v>
      </c>
      <c r="AF23" s="18" t="s">
        <v>21</v>
      </c>
      <c r="AG23" s="18" t="s">
        <v>21</v>
      </c>
      <c r="AH23" s="18" t="s">
        <v>21</v>
      </c>
      <c r="AI23" s="18" t="s">
        <v>21</v>
      </c>
      <c r="AJ23" s="18" t="s">
        <v>21</v>
      </c>
      <c r="AK23" s="18" t="s">
        <v>21</v>
      </c>
    </row>
    <row r="24" spans="1:37" s="6" customFormat="1" ht="18.75" customHeight="1" thickTop="1">
      <c r="A24" s="49" t="s">
        <v>18</v>
      </c>
      <c r="B24" s="24" t="s">
        <v>4</v>
      </c>
      <c r="C24" s="34">
        <f>C10*0.25%</f>
        <v>1.8802500000000002</v>
      </c>
      <c r="D24" s="34">
        <f aca="true" t="shared" si="25" ref="D24:I24">D10*0.25%</f>
        <v>0.6645000000000001</v>
      </c>
      <c r="E24" s="34">
        <f t="shared" si="25"/>
        <v>1.38525</v>
      </c>
      <c r="F24" s="34">
        <f t="shared" si="25"/>
        <v>1.76475</v>
      </c>
      <c r="G24" s="34">
        <f t="shared" si="25"/>
        <v>1.3587500000000001</v>
      </c>
      <c r="H24" s="34">
        <f t="shared" si="25"/>
        <v>1.05075</v>
      </c>
      <c r="I24" s="34">
        <f t="shared" si="25"/>
        <v>1.7692500000000002</v>
      </c>
      <c r="J24" s="34">
        <f aca="true" t="shared" si="26" ref="J24:Q24">J10*0.25%</f>
        <v>1.30525</v>
      </c>
      <c r="K24" s="34">
        <f t="shared" si="26"/>
        <v>1.216</v>
      </c>
      <c r="L24" s="34">
        <f t="shared" si="26"/>
        <v>1.2994999999999999</v>
      </c>
      <c r="M24" s="34">
        <f t="shared" si="26"/>
        <v>1.3235</v>
      </c>
      <c r="N24" s="34">
        <f t="shared" si="26"/>
        <v>1.27725</v>
      </c>
      <c r="O24" s="34">
        <f t="shared" si="26"/>
        <v>1.24725</v>
      </c>
      <c r="P24" s="34">
        <f t="shared" si="26"/>
        <v>1.29825</v>
      </c>
      <c r="Q24" s="34">
        <f t="shared" si="26"/>
        <v>1.41325</v>
      </c>
      <c r="R24" s="34">
        <f aca="true" t="shared" si="27" ref="R24:AJ24">R10*0.25%</f>
        <v>1.33925</v>
      </c>
      <c r="S24" s="34">
        <f t="shared" si="27"/>
        <v>1.475</v>
      </c>
      <c r="T24" s="34">
        <f t="shared" si="27"/>
        <v>1.119</v>
      </c>
      <c r="U24" s="34">
        <f t="shared" si="27"/>
        <v>1.1195000000000002</v>
      </c>
      <c r="V24" s="34">
        <f t="shared" si="27"/>
        <v>1.26925</v>
      </c>
      <c r="W24" s="34">
        <f t="shared" si="27"/>
        <v>1.27725</v>
      </c>
      <c r="X24" s="34">
        <f t="shared" si="27"/>
        <v>1.2725</v>
      </c>
      <c r="Y24" s="34">
        <f t="shared" si="27"/>
        <v>1.2590000000000001</v>
      </c>
      <c r="Z24" s="34">
        <f t="shared" si="27"/>
        <v>1.1345</v>
      </c>
      <c r="AA24" s="34">
        <f t="shared" si="27"/>
        <v>1.7790000000000001</v>
      </c>
      <c r="AB24" s="34">
        <f t="shared" si="27"/>
        <v>1.7875</v>
      </c>
      <c r="AC24" s="34">
        <f t="shared" si="27"/>
        <v>1.2945</v>
      </c>
      <c r="AD24" s="34">
        <f t="shared" si="27"/>
        <v>1.291</v>
      </c>
      <c r="AE24" s="34">
        <f t="shared" si="27"/>
        <v>1.776</v>
      </c>
      <c r="AF24" s="34">
        <f t="shared" si="27"/>
        <v>1.27875</v>
      </c>
      <c r="AG24" s="34">
        <f t="shared" si="27"/>
        <v>1.25625</v>
      </c>
      <c r="AH24" s="34">
        <f t="shared" si="27"/>
        <v>0.18975000000000003</v>
      </c>
      <c r="AI24" s="34">
        <f t="shared" si="27"/>
        <v>1.74</v>
      </c>
      <c r="AJ24" s="34">
        <f t="shared" si="27"/>
        <v>1.29375</v>
      </c>
      <c r="AK24" s="34">
        <f>AK10*0.25%</f>
        <v>0.47924999999999995</v>
      </c>
    </row>
    <row r="25" spans="1:37" s="6" customFormat="1" ht="18.75" customHeight="1">
      <c r="A25" s="50"/>
      <c r="B25" s="25" t="s">
        <v>13</v>
      </c>
      <c r="C25" s="19">
        <f>71.18*C24</f>
        <v>133.83619500000003</v>
      </c>
      <c r="D25" s="19">
        <f aca="true" t="shared" si="28" ref="D25:I25">71.18*D24</f>
        <v>47.29911000000001</v>
      </c>
      <c r="E25" s="19">
        <f t="shared" si="28"/>
        <v>98.60209500000002</v>
      </c>
      <c r="F25" s="19">
        <f t="shared" si="28"/>
        <v>125.61490500000002</v>
      </c>
      <c r="G25" s="19">
        <f t="shared" si="28"/>
        <v>96.71582500000002</v>
      </c>
      <c r="H25" s="19">
        <f t="shared" si="28"/>
        <v>74.79238500000001</v>
      </c>
      <c r="I25" s="19">
        <f t="shared" si="28"/>
        <v>125.93521500000003</v>
      </c>
      <c r="J25" s="19">
        <f aca="true" t="shared" si="29" ref="J25:Q25">71.18*J24</f>
        <v>92.907695</v>
      </c>
      <c r="K25" s="19">
        <f t="shared" si="29"/>
        <v>86.55488000000001</v>
      </c>
      <c r="L25" s="19">
        <f t="shared" si="29"/>
        <v>92.49841</v>
      </c>
      <c r="M25" s="19">
        <f t="shared" si="29"/>
        <v>94.20673000000001</v>
      </c>
      <c r="N25" s="19">
        <f t="shared" si="29"/>
        <v>90.91465500000001</v>
      </c>
      <c r="O25" s="19">
        <f t="shared" si="29"/>
        <v>88.779255</v>
      </c>
      <c r="P25" s="19">
        <f t="shared" si="29"/>
        <v>92.409435</v>
      </c>
      <c r="Q25" s="19">
        <f t="shared" si="29"/>
        <v>100.595135</v>
      </c>
      <c r="R25" s="19">
        <f aca="true" t="shared" si="30" ref="R25:AJ25">71.18*R24</f>
        <v>95.32781500000002</v>
      </c>
      <c r="S25" s="19">
        <f t="shared" si="30"/>
        <v>104.99050000000001</v>
      </c>
      <c r="T25" s="19">
        <f t="shared" si="30"/>
        <v>79.65042000000001</v>
      </c>
      <c r="U25" s="19">
        <f t="shared" si="30"/>
        <v>79.68601000000002</v>
      </c>
      <c r="V25" s="19">
        <f t="shared" si="30"/>
        <v>90.34521500000001</v>
      </c>
      <c r="W25" s="19">
        <f t="shared" si="30"/>
        <v>90.91465500000001</v>
      </c>
      <c r="X25" s="19">
        <f t="shared" si="30"/>
        <v>90.57655000000001</v>
      </c>
      <c r="Y25" s="19">
        <f t="shared" si="30"/>
        <v>89.61562000000002</v>
      </c>
      <c r="Z25" s="19">
        <f t="shared" si="30"/>
        <v>80.75371000000001</v>
      </c>
      <c r="AA25" s="19">
        <f t="shared" si="30"/>
        <v>126.62922000000002</v>
      </c>
      <c r="AB25" s="19">
        <f t="shared" si="30"/>
        <v>127.23425000000002</v>
      </c>
      <c r="AC25" s="19">
        <f t="shared" si="30"/>
        <v>92.14251</v>
      </c>
      <c r="AD25" s="19">
        <f t="shared" si="30"/>
        <v>91.89338000000001</v>
      </c>
      <c r="AE25" s="19">
        <f t="shared" si="30"/>
        <v>126.41568000000001</v>
      </c>
      <c r="AF25" s="19">
        <f t="shared" si="30"/>
        <v>91.02142500000001</v>
      </c>
      <c r="AG25" s="19">
        <f t="shared" si="30"/>
        <v>89.41987500000002</v>
      </c>
      <c r="AH25" s="19">
        <f t="shared" si="30"/>
        <v>13.506405000000003</v>
      </c>
      <c r="AI25" s="19">
        <f t="shared" si="30"/>
        <v>123.85320000000002</v>
      </c>
      <c r="AJ25" s="19">
        <f t="shared" si="30"/>
        <v>92.08912500000001</v>
      </c>
      <c r="AK25" s="19">
        <f>71.18*AK24</f>
        <v>34.113015</v>
      </c>
    </row>
    <row r="26" spans="1:37" s="6" customFormat="1" ht="18.75" customHeight="1">
      <c r="A26" s="50"/>
      <c r="B26" s="25" t="s">
        <v>2</v>
      </c>
      <c r="C26" s="19">
        <f>C25/C9/12</f>
        <v>0.01482916666666667</v>
      </c>
      <c r="D26" s="19">
        <f aca="true" t="shared" si="31" ref="D26:I26">D25/D9/12</f>
        <v>0.014829166666666671</v>
      </c>
      <c r="E26" s="19">
        <f t="shared" si="31"/>
        <v>0.01482916666666667</v>
      </c>
      <c r="F26" s="19">
        <f t="shared" si="31"/>
        <v>0.01482916666666667</v>
      </c>
      <c r="G26" s="19">
        <f t="shared" si="31"/>
        <v>0.014829166666666671</v>
      </c>
      <c r="H26" s="19">
        <f t="shared" si="31"/>
        <v>0.01482916666666667</v>
      </c>
      <c r="I26" s="19">
        <f t="shared" si="31"/>
        <v>0.01482916666666667</v>
      </c>
      <c r="J26" s="19">
        <f aca="true" t="shared" si="32" ref="J26:Q26">J25/J9/12</f>
        <v>0.014829166666666666</v>
      </c>
      <c r="K26" s="19">
        <f t="shared" si="32"/>
        <v>0.01482916666666667</v>
      </c>
      <c r="L26" s="19">
        <f t="shared" si="32"/>
        <v>0.01482916666666667</v>
      </c>
      <c r="M26" s="19">
        <f t="shared" si="32"/>
        <v>0.01482916666666667</v>
      </c>
      <c r="N26" s="19">
        <f t="shared" si="32"/>
        <v>0.01482916666666667</v>
      </c>
      <c r="O26" s="19">
        <f t="shared" si="32"/>
        <v>0.01482916666666667</v>
      </c>
      <c r="P26" s="19">
        <f t="shared" si="32"/>
        <v>0.01482916666666667</v>
      </c>
      <c r="Q26" s="19">
        <f t="shared" si="32"/>
        <v>0.01482916666666667</v>
      </c>
      <c r="R26" s="19">
        <f aca="true" t="shared" si="33" ref="R26:AJ26">R25/R9/12</f>
        <v>0.01482916666666667</v>
      </c>
      <c r="S26" s="19">
        <f t="shared" si="33"/>
        <v>0.01482916666666667</v>
      </c>
      <c r="T26" s="19">
        <f t="shared" si="33"/>
        <v>0.01482916666666667</v>
      </c>
      <c r="U26" s="19">
        <f t="shared" si="33"/>
        <v>0.014829166666666671</v>
      </c>
      <c r="V26" s="19">
        <f t="shared" si="33"/>
        <v>0.01482916666666667</v>
      </c>
      <c r="W26" s="19">
        <f t="shared" si="33"/>
        <v>0.01482916666666667</v>
      </c>
      <c r="X26" s="19">
        <f t="shared" si="33"/>
        <v>0.01482916666666667</v>
      </c>
      <c r="Y26" s="19">
        <f t="shared" si="33"/>
        <v>0.01482916666666667</v>
      </c>
      <c r="Z26" s="19">
        <f t="shared" si="33"/>
        <v>0.01482916666666667</v>
      </c>
      <c r="AA26" s="19">
        <f t="shared" si="33"/>
        <v>0.01482916666666667</v>
      </c>
      <c r="AB26" s="19">
        <f t="shared" si="33"/>
        <v>0.01482916666666667</v>
      </c>
      <c r="AC26" s="19">
        <f t="shared" si="33"/>
        <v>0.01482916666666667</v>
      </c>
      <c r="AD26" s="19">
        <f t="shared" si="33"/>
        <v>0.01482916666666667</v>
      </c>
      <c r="AE26" s="19">
        <f t="shared" si="33"/>
        <v>0.01482916666666667</v>
      </c>
      <c r="AF26" s="19">
        <f t="shared" si="33"/>
        <v>0.01482916666666667</v>
      </c>
      <c r="AG26" s="19">
        <f t="shared" si="33"/>
        <v>0.01482916666666667</v>
      </c>
      <c r="AH26" s="19">
        <f t="shared" si="33"/>
        <v>0.01482916666666667</v>
      </c>
      <c r="AI26" s="19">
        <f t="shared" si="33"/>
        <v>0.01482916666666667</v>
      </c>
      <c r="AJ26" s="19">
        <f t="shared" si="33"/>
        <v>0.01482916666666667</v>
      </c>
      <c r="AK26" s="19">
        <f>AK25/AK9/12</f>
        <v>0.014829166666666666</v>
      </c>
    </row>
    <row r="27" spans="1:37" s="6" customFormat="1" ht="18.75" customHeight="1" thickBot="1">
      <c r="A27" s="51"/>
      <c r="B27" s="26" t="s">
        <v>0</v>
      </c>
      <c r="C27" s="33" t="s">
        <v>14</v>
      </c>
      <c r="D27" s="33" t="s">
        <v>14</v>
      </c>
      <c r="E27" s="33" t="s">
        <v>14</v>
      </c>
      <c r="F27" s="33" t="s">
        <v>14</v>
      </c>
      <c r="G27" s="33" t="s">
        <v>14</v>
      </c>
      <c r="H27" s="33" t="s">
        <v>14</v>
      </c>
      <c r="I27" s="33" t="s">
        <v>14</v>
      </c>
      <c r="J27" s="33" t="s">
        <v>14</v>
      </c>
      <c r="K27" s="33" t="s">
        <v>14</v>
      </c>
      <c r="L27" s="33" t="s">
        <v>14</v>
      </c>
      <c r="M27" s="33" t="s">
        <v>14</v>
      </c>
      <c r="N27" s="33" t="s">
        <v>14</v>
      </c>
      <c r="O27" s="33" t="s">
        <v>14</v>
      </c>
      <c r="P27" s="33" t="s">
        <v>14</v>
      </c>
      <c r="Q27" s="33" t="s">
        <v>14</v>
      </c>
      <c r="R27" s="33" t="s">
        <v>14</v>
      </c>
      <c r="S27" s="33" t="s">
        <v>14</v>
      </c>
      <c r="T27" s="33" t="s">
        <v>14</v>
      </c>
      <c r="U27" s="33" t="s">
        <v>14</v>
      </c>
      <c r="V27" s="33" t="s">
        <v>14</v>
      </c>
      <c r="W27" s="33" t="s">
        <v>14</v>
      </c>
      <c r="X27" s="33" t="s">
        <v>14</v>
      </c>
      <c r="Y27" s="33" t="s">
        <v>14</v>
      </c>
      <c r="Z27" s="33" t="s">
        <v>14</v>
      </c>
      <c r="AA27" s="33" t="s">
        <v>14</v>
      </c>
      <c r="AB27" s="33" t="s">
        <v>14</v>
      </c>
      <c r="AC27" s="33" t="s">
        <v>14</v>
      </c>
      <c r="AD27" s="33" t="s">
        <v>14</v>
      </c>
      <c r="AE27" s="33" t="s">
        <v>14</v>
      </c>
      <c r="AF27" s="33" t="s">
        <v>14</v>
      </c>
      <c r="AG27" s="33" t="s">
        <v>14</v>
      </c>
      <c r="AH27" s="33" t="s">
        <v>14</v>
      </c>
      <c r="AI27" s="33" t="s">
        <v>14</v>
      </c>
      <c r="AJ27" s="33" t="s">
        <v>14</v>
      </c>
      <c r="AK27" s="33" t="s">
        <v>14</v>
      </c>
    </row>
    <row r="28" spans="1:37" s="6" customFormat="1" ht="18.75" customHeight="1" thickTop="1">
      <c r="A28" s="49" t="s">
        <v>19</v>
      </c>
      <c r="B28" s="24" t="s">
        <v>5</v>
      </c>
      <c r="C28" s="20">
        <f>C10*0.48%</f>
        <v>3.61008</v>
      </c>
      <c r="D28" s="20">
        <f>D10*0.48%</f>
        <v>1.2758399999999999</v>
      </c>
      <c r="E28" s="20">
        <f>E10*0.48%</f>
        <v>2.65968</v>
      </c>
      <c r="F28" s="20">
        <f>F10*0.7%</f>
        <v>4.941299999999999</v>
      </c>
      <c r="G28" s="20">
        <f>G10*0.48%</f>
        <v>2.6087999999999996</v>
      </c>
      <c r="H28" s="20">
        <f>H10*0.48%</f>
        <v>2.0174399999999997</v>
      </c>
      <c r="I28" s="20">
        <f>I10*0.48%</f>
        <v>3.39696</v>
      </c>
      <c r="J28" s="20">
        <f>J10*0.7%</f>
        <v>3.6546999999999996</v>
      </c>
      <c r="K28" s="20">
        <f aca="true" t="shared" si="34" ref="K28:Q28">K10*0.48%</f>
        <v>2.33472</v>
      </c>
      <c r="L28" s="20">
        <f t="shared" si="34"/>
        <v>2.4950399999999995</v>
      </c>
      <c r="M28" s="20">
        <f t="shared" si="34"/>
        <v>2.54112</v>
      </c>
      <c r="N28" s="20">
        <f t="shared" si="34"/>
        <v>2.45232</v>
      </c>
      <c r="O28" s="20">
        <f t="shared" si="34"/>
        <v>2.3947199999999995</v>
      </c>
      <c r="P28" s="20">
        <f t="shared" si="34"/>
        <v>2.4926399999999997</v>
      </c>
      <c r="Q28" s="20">
        <f t="shared" si="34"/>
        <v>2.7134399999999994</v>
      </c>
      <c r="R28" s="20">
        <f aca="true" t="shared" si="35" ref="R28:Y28">R10*0.48%</f>
        <v>2.57136</v>
      </c>
      <c r="S28" s="20">
        <f t="shared" si="35"/>
        <v>2.832</v>
      </c>
      <c r="T28" s="20">
        <f t="shared" si="35"/>
        <v>2.1484799999999997</v>
      </c>
      <c r="U28" s="20">
        <f t="shared" si="35"/>
        <v>2.14944</v>
      </c>
      <c r="V28" s="20">
        <f t="shared" si="35"/>
        <v>2.4369599999999996</v>
      </c>
      <c r="W28" s="20">
        <f t="shared" si="35"/>
        <v>2.45232</v>
      </c>
      <c r="X28" s="20">
        <f t="shared" si="35"/>
        <v>2.4431999999999996</v>
      </c>
      <c r="Y28" s="20">
        <f t="shared" si="35"/>
        <v>2.41728</v>
      </c>
      <c r="Z28" s="20">
        <f>Z10*0.48%</f>
        <v>2.1782399999999997</v>
      </c>
      <c r="AA28" s="20">
        <f>AA10*0.48%</f>
        <v>3.4156799999999996</v>
      </c>
      <c r="AB28" s="20">
        <f>AB10*0.48%</f>
        <v>3.4319999999999995</v>
      </c>
      <c r="AC28" s="20">
        <f>AC10*0.7%</f>
        <v>3.624599999999999</v>
      </c>
      <c r="AD28" s="20">
        <f>AD10*0.7%</f>
        <v>3.6147999999999993</v>
      </c>
      <c r="AE28" s="20">
        <f>AE10*0.7%</f>
        <v>4.972799999999999</v>
      </c>
      <c r="AF28" s="20">
        <f aca="true" t="shared" si="36" ref="AF28:AK28">AF10*0.48%</f>
        <v>2.4551999999999996</v>
      </c>
      <c r="AG28" s="20">
        <f t="shared" si="36"/>
        <v>2.412</v>
      </c>
      <c r="AH28" s="20">
        <f t="shared" si="36"/>
        <v>0.36432</v>
      </c>
      <c r="AI28" s="20">
        <f t="shared" si="36"/>
        <v>3.3407999999999998</v>
      </c>
      <c r="AJ28" s="20">
        <f t="shared" si="36"/>
        <v>2.484</v>
      </c>
      <c r="AK28" s="20">
        <f t="shared" si="36"/>
        <v>0.9201599999999999</v>
      </c>
    </row>
    <row r="29" spans="1:37" s="6" customFormat="1" ht="18.75" customHeight="1">
      <c r="A29" s="50"/>
      <c r="B29" s="25" t="s">
        <v>13</v>
      </c>
      <c r="C29" s="19">
        <f>45.32*C28</f>
        <v>163.6088256</v>
      </c>
      <c r="D29" s="19">
        <f aca="true" t="shared" si="37" ref="D29:I29">45.32*D28</f>
        <v>57.82106879999999</v>
      </c>
      <c r="E29" s="19">
        <f t="shared" si="37"/>
        <v>120.5366976</v>
      </c>
      <c r="F29" s="19">
        <f t="shared" si="37"/>
        <v>223.93971599999998</v>
      </c>
      <c r="G29" s="19">
        <f t="shared" si="37"/>
        <v>118.23081599999998</v>
      </c>
      <c r="H29" s="19">
        <f t="shared" si="37"/>
        <v>91.43038079999998</v>
      </c>
      <c r="I29" s="19">
        <f t="shared" si="37"/>
        <v>153.9502272</v>
      </c>
      <c r="J29" s="19">
        <f aca="true" t="shared" si="38" ref="J29:Q29">45.32*J28</f>
        <v>165.631004</v>
      </c>
      <c r="K29" s="19">
        <f t="shared" si="38"/>
        <v>105.8095104</v>
      </c>
      <c r="L29" s="19">
        <f t="shared" si="38"/>
        <v>113.07521279999997</v>
      </c>
      <c r="M29" s="19">
        <f t="shared" si="38"/>
        <v>115.1635584</v>
      </c>
      <c r="N29" s="19">
        <f t="shared" si="38"/>
        <v>111.1391424</v>
      </c>
      <c r="O29" s="19">
        <f t="shared" si="38"/>
        <v>108.52871039999998</v>
      </c>
      <c r="P29" s="19">
        <f t="shared" si="38"/>
        <v>112.96644479999999</v>
      </c>
      <c r="Q29" s="19">
        <f t="shared" si="38"/>
        <v>122.97310079999997</v>
      </c>
      <c r="R29" s="19">
        <f aca="true" t="shared" si="39" ref="R29:AJ29">45.32*R28</f>
        <v>116.53403519999999</v>
      </c>
      <c r="S29" s="19">
        <f t="shared" si="39"/>
        <v>128.34624</v>
      </c>
      <c r="T29" s="19">
        <f t="shared" si="39"/>
        <v>97.36911359999999</v>
      </c>
      <c r="U29" s="19">
        <f t="shared" si="39"/>
        <v>97.41262079999998</v>
      </c>
      <c r="V29" s="19">
        <f t="shared" si="39"/>
        <v>110.44302719999997</v>
      </c>
      <c r="W29" s="19">
        <f t="shared" si="39"/>
        <v>111.1391424</v>
      </c>
      <c r="X29" s="19">
        <f t="shared" si="39"/>
        <v>110.72582399999999</v>
      </c>
      <c r="Y29" s="19">
        <f t="shared" si="39"/>
        <v>109.5511296</v>
      </c>
      <c r="Z29" s="19">
        <f t="shared" si="39"/>
        <v>98.71783679999999</v>
      </c>
      <c r="AA29" s="19">
        <f t="shared" si="39"/>
        <v>154.79861759999997</v>
      </c>
      <c r="AB29" s="19">
        <f t="shared" si="39"/>
        <v>155.53823999999997</v>
      </c>
      <c r="AC29" s="19">
        <f t="shared" si="39"/>
        <v>164.26687199999995</v>
      </c>
      <c r="AD29" s="19">
        <f t="shared" si="39"/>
        <v>163.82273599999996</v>
      </c>
      <c r="AE29" s="19">
        <f t="shared" si="39"/>
        <v>225.36729599999998</v>
      </c>
      <c r="AF29" s="19">
        <f t="shared" si="39"/>
        <v>111.26966399999998</v>
      </c>
      <c r="AG29" s="19">
        <f t="shared" si="39"/>
        <v>109.31184</v>
      </c>
      <c r="AH29" s="19">
        <f t="shared" si="39"/>
        <v>16.5109824</v>
      </c>
      <c r="AI29" s="19">
        <f t="shared" si="39"/>
        <v>151.405056</v>
      </c>
      <c r="AJ29" s="19">
        <f t="shared" si="39"/>
        <v>112.57488</v>
      </c>
      <c r="AK29" s="19">
        <f>45.32*AK28</f>
        <v>41.70165119999999</v>
      </c>
    </row>
    <row r="30" spans="1:37" s="6" customFormat="1" ht="18.75" customHeight="1">
      <c r="A30" s="50"/>
      <c r="B30" s="25" t="s">
        <v>2</v>
      </c>
      <c r="C30" s="19">
        <f>C29/C9/12</f>
        <v>0.018128</v>
      </c>
      <c r="D30" s="19">
        <f aca="true" t="shared" si="40" ref="D30:I30">D29/D9/12</f>
        <v>0.018127999999999995</v>
      </c>
      <c r="E30" s="19">
        <f t="shared" si="40"/>
        <v>0.018128</v>
      </c>
      <c r="F30" s="19">
        <f t="shared" si="40"/>
        <v>0.026436666666666664</v>
      </c>
      <c r="G30" s="19">
        <f t="shared" si="40"/>
        <v>0.018127999999999995</v>
      </c>
      <c r="H30" s="19">
        <f t="shared" si="40"/>
        <v>0.018127999999999995</v>
      </c>
      <c r="I30" s="19">
        <f t="shared" si="40"/>
        <v>0.018128</v>
      </c>
      <c r="J30" s="19">
        <f aca="true" t="shared" si="41" ref="J30:Q30">J29/J9/12</f>
        <v>0.026436666666666664</v>
      </c>
      <c r="K30" s="19">
        <f t="shared" si="41"/>
        <v>0.018128000000000002</v>
      </c>
      <c r="L30" s="19">
        <f t="shared" si="41"/>
        <v>0.018128</v>
      </c>
      <c r="M30" s="19">
        <f t="shared" si="41"/>
        <v>0.018128000000000002</v>
      </c>
      <c r="N30" s="19">
        <f t="shared" si="41"/>
        <v>0.018128000000000002</v>
      </c>
      <c r="O30" s="19">
        <f t="shared" si="41"/>
        <v>0.018128</v>
      </c>
      <c r="P30" s="19">
        <f t="shared" si="41"/>
        <v>0.018128000000000002</v>
      </c>
      <c r="Q30" s="19">
        <f t="shared" si="41"/>
        <v>0.018127999999999995</v>
      </c>
      <c r="R30" s="19">
        <f aca="true" t="shared" si="42" ref="R30:AJ30">R29/R9/12</f>
        <v>0.018127999999999995</v>
      </c>
      <c r="S30" s="19">
        <f t="shared" si="42"/>
        <v>0.018128</v>
      </c>
      <c r="T30" s="19">
        <f t="shared" si="42"/>
        <v>0.018128</v>
      </c>
      <c r="U30" s="19">
        <f t="shared" si="42"/>
        <v>0.018127999999999995</v>
      </c>
      <c r="V30" s="19">
        <f t="shared" si="42"/>
        <v>0.018127999999999995</v>
      </c>
      <c r="W30" s="19">
        <f t="shared" si="42"/>
        <v>0.018128000000000002</v>
      </c>
      <c r="X30" s="19">
        <f t="shared" si="42"/>
        <v>0.018128</v>
      </c>
      <c r="Y30" s="19">
        <f t="shared" si="42"/>
        <v>0.018128</v>
      </c>
      <c r="Z30" s="19">
        <f t="shared" si="42"/>
        <v>0.018127999999999995</v>
      </c>
      <c r="AA30" s="19">
        <f t="shared" si="42"/>
        <v>0.018127999999999995</v>
      </c>
      <c r="AB30" s="19">
        <f t="shared" si="42"/>
        <v>0.018127999999999995</v>
      </c>
      <c r="AC30" s="19">
        <f t="shared" si="42"/>
        <v>0.02643666666666666</v>
      </c>
      <c r="AD30" s="19">
        <f t="shared" si="42"/>
        <v>0.026436666666666664</v>
      </c>
      <c r="AE30" s="19">
        <f t="shared" si="42"/>
        <v>0.026436666666666664</v>
      </c>
      <c r="AF30" s="19">
        <f t="shared" si="42"/>
        <v>0.018127999999999995</v>
      </c>
      <c r="AG30" s="19">
        <f t="shared" si="42"/>
        <v>0.018128000000000002</v>
      </c>
      <c r="AH30" s="19">
        <f t="shared" si="42"/>
        <v>0.018128</v>
      </c>
      <c r="AI30" s="19">
        <f t="shared" si="42"/>
        <v>0.018128000000000002</v>
      </c>
      <c r="AJ30" s="19">
        <f t="shared" si="42"/>
        <v>0.018128</v>
      </c>
      <c r="AK30" s="19">
        <f>AK29/AK9/12</f>
        <v>0.018128</v>
      </c>
    </row>
    <row r="31" spans="1:37" s="6" customFormat="1" ht="18.75" customHeight="1" thickBot="1">
      <c r="A31" s="51"/>
      <c r="B31" s="26" t="s">
        <v>0</v>
      </c>
      <c r="C31" s="18" t="s">
        <v>14</v>
      </c>
      <c r="D31" s="18" t="s">
        <v>14</v>
      </c>
      <c r="E31" s="18" t="s">
        <v>14</v>
      </c>
      <c r="F31" s="18" t="s">
        <v>14</v>
      </c>
      <c r="G31" s="18" t="s">
        <v>14</v>
      </c>
      <c r="H31" s="18" t="s">
        <v>14</v>
      </c>
      <c r="I31" s="18" t="s">
        <v>14</v>
      </c>
      <c r="J31" s="18" t="s">
        <v>14</v>
      </c>
      <c r="K31" s="18" t="s">
        <v>14</v>
      </c>
      <c r="L31" s="18" t="s">
        <v>14</v>
      </c>
      <c r="M31" s="18" t="s">
        <v>14</v>
      </c>
      <c r="N31" s="18" t="s">
        <v>14</v>
      </c>
      <c r="O31" s="18" t="s">
        <v>14</v>
      </c>
      <c r="P31" s="18" t="s">
        <v>14</v>
      </c>
      <c r="Q31" s="18" t="s">
        <v>14</v>
      </c>
      <c r="R31" s="18" t="s">
        <v>14</v>
      </c>
      <c r="S31" s="18" t="s">
        <v>14</v>
      </c>
      <c r="T31" s="18" t="s">
        <v>14</v>
      </c>
      <c r="U31" s="18" t="s">
        <v>14</v>
      </c>
      <c r="V31" s="18" t="s">
        <v>14</v>
      </c>
      <c r="W31" s="18" t="s">
        <v>14</v>
      </c>
      <c r="X31" s="18" t="s">
        <v>14</v>
      </c>
      <c r="Y31" s="18" t="s">
        <v>14</v>
      </c>
      <c r="Z31" s="18" t="s">
        <v>14</v>
      </c>
      <c r="AA31" s="18" t="s">
        <v>14</v>
      </c>
      <c r="AB31" s="18" t="s">
        <v>14</v>
      </c>
      <c r="AC31" s="18" t="s">
        <v>14</v>
      </c>
      <c r="AD31" s="18" t="s">
        <v>14</v>
      </c>
      <c r="AE31" s="18" t="s">
        <v>14</v>
      </c>
      <c r="AF31" s="18" t="s">
        <v>14</v>
      </c>
      <c r="AG31" s="18" t="s">
        <v>14</v>
      </c>
      <c r="AH31" s="18" t="s">
        <v>14</v>
      </c>
      <c r="AI31" s="18" t="s">
        <v>14</v>
      </c>
      <c r="AJ31" s="18" t="s">
        <v>14</v>
      </c>
      <c r="AK31" s="18" t="s">
        <v>14</v>
      </c>
    </row>
    <row r="32" spans="1:37" s="36" customFormat="1" ht="18.75" customHeight="1" thickTop="1">
      <c r="A32" s="49" t="s">
        <v>20</v>
      </c>
      <c r="B32" s="27" t="s">
        <v>15</v>
      </c>
      <c r="C32" s="37" t="s">
        <v>27</v>
      </c>
      <c r="D32" s="37" t="s">
        <v>27</v>
      </c>
      <c r="E32" s="38" t="s">
        <v>27</v>
      </c>
      <c r="F32" s="38" t="s">
        <v>33</v>
      </c>
      <c r="G32" s="43" t="s">
        <v>39</v>
      </c>
      <c r="H32" s="43" t="s">
        <v>46</v>
      </c>
      <c r="I32" s="43" t="s">
        <v>33</v>
      </c>
      <c r="J32" s="43" t="s">
        <v>31</v>
      </c>
      <c r="K32" s="43" t="s">
        <v>23</v>
      </c>
      <c r="L32" s="43" t="s">
        <v>31</v>
      </c>
      <c r="M32" s="43" t="s">
        <v>31</v>
      </c>
      <c r="N32" s="43" t="s">
        <v>39</v>
      </c>
      <c r="O32" s="43" t="s">
        <v>39</v>
      </c>
      <c r="P32" s="43" t="s">
        <v>39</v>
      </c>
      <c r="Q32" s="43" t="s">
        <v>39</v>
      </c>
      <c r="R32" s="43" t="s">
        <v>31</v>
      </c>
      <c r="S32" s="43" t="s">
        <v>39</v>
      </c>
      <c r="T32" s="43" t="s">
        <v>31</v>
      </c>
      <c r="U32" s="43" t="s">
        <v>31</v>
      </c>
      <c r="V32" s="43" t="s">
        <v>39</v>
      </c>
      <c r="W32" s="43" t="s">
        <v>39</v>
      </c>
      <c r="X32" s="43" t="s">
        <v>39</v>
      </c>
      <c r="Y32" s="43" t="s">
        <v>39</v>
      </c>
      <c r="Z32" s="43" t="s">
        <v>31</v>
      </c>
      <c r="AA32" s="43" t="s">
        <v>33</v>
      </c>
      <c r="AB32" s="43" t="s">
        <v>33</v>
      </c>
      <c r="AC32" s="43" t="s">
        <v>39</v>
      </c>
      <c r="AD32" s="43" t="s">
        <v>39</v>
      </c>
      <c r="AE32" s="43" t="s">
        <v>33</v>
      </c>
      <c r="AF32" s="43" t="s">
        <v>39</v>
      </c>
      <c r="AG32" s="43" t="s">
        <v>39</v>
      </c>
      <c r="AH32" s="43" t="s">
        <v>34</v>
      </c>
      <c r="AI32" s="43" t="s">
        <v>39</v>
      </c>
      <c r="AJ32" s="43" t="s">
        <v>39</v>
      </c>
      <c r="AK32" s="39" t="s">
        <v>40</v>
      </c>
    </row>
    <row r="33" spans="1:37" s="6" customFormat="1" ht="18.75" customHeight="1">
      <c r="A33" s="50"/>
      <c r="B33" s="29" t="s">
        <v>4</v>
      </c>
      <c r="C33" s="2">
        <f>C32*10%</f>
        <v>0</v>
      </c>
      <c r="D33" s="2">
        <f>D32*10%</f>
        <v>0</v>
      </c>
      <c r="E33" s="2">
        <f>E32*10%</f>
        <v>0</v>
      </c>
      <c r="F33" s="5">
        <f>F32*8%</f>
        <v>1.92</v>
      </c>
      <c r="G33" s="5">
        <f>G32*8%</f>
        <v>1.28</v>
      </c>
      <c r="H33" s="2">
        <f>H32*10%</f>
        <v>0.8</v>
      </c>
      <c r="I33" s="2">
        <f>I32*5%</f>
        <v>1.2000000000000002</v>
      </c>
      <c r="J33" s="5">
        <f>J32*8%</f>
        <v>1.12</v>
      </c>
      <c r="K33" s="2">
        <f>K32*10%</f>
        <v>1.2000000000000002</v>
      </c>
      <c r="L33" s="2">
        <f>L32*10%</f>
        <v>1.4000000000000001</v>
      </c>
      <c r="M33" s="2">
        <f>M32*10%</f>
        <v>1.4000000000000001</v>
      </c>
      <c r="N33" s="5">
        <f>N32*8%</f>
        <v>1.28</v>
      </c>
      <c r="O33" s="2">
        <f>O32*10%</f>
        <v>1.6</v>
      </c>
      <c r="P33" s="5">
        <f aca="true" t="shared" si="43" ref="P33:X33">P32*15%</f>
        <v>2.4</v>
      </c>
      <c r="Q33" s="5">
        <f t="shared" si="43"/>
        <v>2.4</v>
      </c>
      <c r="R33" s="5">
        <f t="shared" si="43"/>
        <v>2.1</v>
      </c>
      <c r="S33" s="5">
        <f t="shared" si="43"/>
        <v>2.4</v>
      </c>
      <c r="T33" s="5">
        <f t="shared" si="43"/>
        <v>2.1</v>
      </c>
      <c r="U33" s="5">
        <f t="shared" si="43"/>
        <v>2.1</v>
      </c>
      <c r="V33" s="5">
        <f t="shared" si="43"/>
        <v>2.4</v>
      </c>
      <c r="W33" s="5">
        <f t="shared" si="43"/>
        <v>2.4</v>
      </c>
      <c r="X33" s="5">
        <f t="shared" si="43"/>
        <v>2.4</v>
      </c>
      <c r="Y33" s="5">
        <f>Y32*8%</f>
        <v>1.28</v>
      </c>
      <c r="Z33" s="5">
        <f>Z32*8%</f>
        <v>1.12</v>
      </c>
      <c r="AA33" s="2">
        <f>AA32*10%</f>
        <v>2.4000000000000004</v>
      </c>
      <c r="AB33" s="2">
        <f>AB32*5%</f>
        <v>1.2000000000000002</v>
      </c>
      <c r="AC33" s="5">
        <f>AC32*8%</f>
        <v>1.28</v>
      </c>
      <c r="AD33" s="2">
        <f>AD32*10%</f>
        <v>1.6</v>
      </c>
      <c r="AE33" s="5">
        <f>AE32*8%</f>
        <v>1.92</v>
      </c>
      <c r="AF33" s="2">
        <f>AF32*10%</f>
        <v>1.6</v>
      </c>
      <c r="AG33" s="2">
        <f>AG32*10%</f>
        <v>1.6</v>
      </c>
      <c r="AH33" s="2">
        <f>AH32*5%</f>
        <v>0.2</v>
      </c>
      <c r="AI33" s="5">
        <f>AI32*5%</f>
        <v>0.8</v>
      </c>
      <c r="AJ33" s="5">
        <f>AJ32*15%</f>
        <v>2.4</v>
      </c>
      <c r="AK33" s="5">
        <f>AK32*5%</f>
        <v>0.35000000000000003</v>
      </c>
    </row>
    <row r="34" spans="1:37" s="6" customFormat="1" ht="18.75" customHeight="1">
      <c r="A34" s="50"/>
      <c r="B34" s="30" t="s">
        <v>1</v>
      </c>
      <c r="C34" s="3">
        <f>C33*1209.48</f>
        <v>0</v>
      </c>
      <c r="D34" s="3">
        <f aca="true" t="shared" si="44" ref="D34:I34">D33*1209.48</f>
        <v>0</v>
      </c>
      <c r="E34" s="3">
        <f t="shared" si="44"/>
        <v>0</v>
      </c>
      <c r="F34" s="3">
        <f t="shared" si="44"/>
        <v>2322.2016</v>
      </c>
      <c r="G34" s="3">
        <f t="shared" si="44"/>
        <v>1548.1344000000001</v>
      </c>
      <c r="H34" s="3">
        <f t="shared" si="44"/>
        <v>967.5840000000001</v>
      </c>
      <c r="I34" s="3">
        <f t="shared" si="44"/>
        <v>1451.3760000000002</v>
      </c>
      <c r="J34" s="3">
        <f aca="true" t="shared" si="45" ref="J34:Q34">J33*1209.48</f>
        <v>1354.6176</v>
      </c>
      <c r="K34" s="3">
        <f t="shared" si="45"/>
        <v>1451.3760000000002</v>
      </c>
      <c r="L34" s="3">
        <f t="shared" si="45"/>
        <v>1693.2720000000002</v>
      </c>
      <c r="M34" s="3">
        <f t="shared" si="45"/>
        <v>1693.2720000000002</v>
      </c>
      <c r="N34" s="3">
        <f t="shared" si="45"/>
        <v>1548.1344000000001</v>
      </c>
      <c r="O34" s="3">
        <f t="shared" si="45"/>
        <v>1935.1680000000001</v>
      </c>
      <c r="P34" s="3">
        <f t="shared" si="45"/>
        <v>2902.752</v>
      </c>
      <c r="Q34" s="3">
        <f t="shared" si="45"/>
        <v>2902.752</v>
      </c>
      <c r="R34" s="3">
        <f aca="true" t="shared" si="46" ref="R34:AJ34">R33*1209.48</f>
        <v>2539.9080000000004</v>
      </c>
      <c r="S34" s="3">
        <f t="shared" si="46"/>
        <v>2902.752</v>
      </c>
      <c r="T34" s="3">
        <f t="shared" si="46"/>
        <v>2539.9080000000004</v>
      </c>
      <c r="U34" s="3">
        <f t="shared" si="46"/>
        <v>2539.9080000000004</v>
      </c>
      <c r="V34" s="3">
        <f t="shared" si="46"/>
        <v>2902.752</v>
      </c>
      <c r="W34" s="3">
        <f t="shared" si="46"/>
        <v>2902.752</v>
      </c>
      <c r="X34" s="3">
        <f t="shared" si="46"/>
        <v>2902.752</v>
      </c>
      <c r="Y34" s="3">
        <f t="shared" si="46"/>
        <v>1548.1344000000001</v>
      </c>
      <c r="Z34" s="3">
        <f t="shared" si="46"/>
        <v>1354.6176</v>
      </c>
      <c r="AA34" s="3">
        <f t="shared" si="46"/>
        <v>2902.7520000000004</v>
      </c>
      <c r="AB34" s="3">
        <f t="shared" si="46"/>
        <v>1451.3760000000002</v>
      </c>
      <c r="AC34" s="3">
        <f t="shared" si="46"/>
        <v>1548.1344000000001</v>
      </c>
      <c r="AD34" s="3">
        <f t="shared" si="46"/>
        <v>1935.1680000000001</v>
      </c>
      <c r="AE34" s="3">
        <f t="shared" si="46"/>
        <v>2322.2016</v>
      </c>
      <c r="AF34" s="3">
        <f t="shared" si="46"/>
        <v>1935.1680000000001</v>
      </c>
      <c r="AG34" s="3">
        <f t="shared" si="46"/>
        <v>1935.1680000000001</v>
      </c>
      <c r="AH34" s="3">
        <f t="shared" si="46"/>
        <v>241.89600000000002</v>
      </c>
      <c r="AI34" s="3">
        <f t="shared" si="46"/>
        <v>967.5840000000001</v>
      </c>
      <c r="AJ34" s="3">
        <f t="shared" si="46"/>
        <v>2902.752</v>
      </c>
      <c r="AK34" s="3">
        <f>AK33*1209.48</f>
        <v>423.31800000000004</v>
      </c>
    </row>
    <row r="35" spans="1:37" s="6" customFormat="1" ht="18.75" customHeight="1">
      <c r="A35" s="50"/>
      <c r="B35" s="30" t="s">
        <v>2</v>
      </c>
      <c r="C35" s="4">
        <f>C34/C9</f>
        <v>0</v>
      </c>
      <c r="D35" s="4">
        <f aca="true" t="shared" si="47" ref="D35:I35">D34/D9</f>
        <v>0</v>
      </c>
      <c r="E35" s="4">
        <f t="shared" si="47"/>
        <v>0</v>
      </c>
      <c r="F35" s="4">
        <f t="shared" si="47"/>
        <v>3.2897033574160646</v>
      </c>
      <c r="G35" s="4">
        <f t="shared" si="47"/>
        <v>2.8484533578656857</v>
      </c>
      <c r="H35" s="4">
        <f t="shared" si="47"/>
        <v>2.302127052105639</v>
      </c>
      <c r="I35" s="4">
        <f t="shared" si="47"/>
        <v>2.0508350996184825</v>
      </c>
      <c r="J35" s="4">
        <f aca="true" t="shared" si="48" ref="J35:Q35">J34/J9</f>
        <v>2.5945558322160505</v>
      </c>
      <c r="K35" s="4">
        <f t="shared" si="48"/>
        <v>2.983914473684211</v>
      </c>
      <c r="L35" s="4">
        <f t="shared" si="48"/>
        <v>3.2575452096960373</v>
      </c>
      <c r="M35" s="4">
        <f t="shared" si="48"/>
        <v>3.198473743860975</v>
      </c>
      <c r="N35" s="4">
        <f t="shared" si="48"/>
        <v>3.0302102172636527</v>
      </c>
      <c r="O35" s="4">
        <f t="shared" si="48"/>
        <v>3.878869512928443</v>
      </c>
      <c r="P35" s="4">
        <f t="shared" si="48"/>
        <v>5.589740034662046</v>
      </c>
      <c r="Q35" s="4">
        <f t="shared" si="48"/>
        <v>5.134887670263577</v>
      </c>
      <c r="R35" s="4">
        <f aca="true" t="shared" si="49" ref="R35:AJ35">R34/R9</f>
        <v>4.7412880343475825</v>
      </c>
      <c r="S35" s="4">
        <f t="shared" si="49"/>
        <v>4.919918644067796</v>
      </c>
      <c r="T35" s="4">
        <f t="shared" si="49"/>
        <v>5.674504021447722</v>
      </c>
      <c r="U35" s="4">
        <f t="shared" si="49"/>
        <v>5.671969629298795</v>
      </c>
      <c r="V35" s="4">
        <f t="shared" si="49"/>
        <v>5.717455190072878</v>
      </c>
      <c r="W35" s="4">
        <f t="shared" si="49"/>
        <v>5.681644157369348</v>
      </c>
      <c r="X35" s="4">
        <f t="shared" si="49"/>
        <v>5.702852652259332</v>
      </c>
      <c r="Y35" s="4">
        <f t="shared" si="49"/>
        <v>3.074135027799841</v>
      </c>
      <c r="Z35" s="4">
        <f t="shared" si="49"/>
        <v>2.9850542089026004</v>
      </c>
      <c r="AA35" s="4">
        <f t="shared" si="49"/>
        <v>4.079190556492412</v>
      </c>
      <c r="AB35" s="4">
        <f t="shared" si="49"/>
        <v>2.029896503496504</v>
      </c>
      <c r="AC35" s="4">
        <f t="shared" si="49"/>
        <v>2.9898308227114723</v>
      </c>
      <c r="AD35" s="4">
        <f t="shared" si="49"/>
        <v>3.747420604182804</v>
      </c>
      <c r="AE35" s="4">
        <f t="shared" si="49"/>
        <v>3.268864864864865</v>
      </c>
      <c r="AF35" s="4">
        <f t="shared" si="49"/>
        <v>3.783319648093842</v>
      </c>
      <c r="AG35" s="4">
        <f t="shared" si="49"/>
        <v>3.8510805970149256</v>
      </c>
      <c r="AH35" s="4">
        <f t="shared" si="49"/>
        <v>3.1870355731225297</v>
      </c>
      <c r="AI35" s="4">
        <f t="shared" si="49"/>
        <v>1.3902068965517242</v>
      </c>
      <c r="AJ35" s="4">
        <f t="shared" si="49"/>
        <v>5.609182608695652</v>
      </c>
      <c r="AK35" s="4">
        <f>AK34/AK9</f>
        <v>2.208231611893584</v>
      </c>
    </row>
    <row r="36" spans="1:37" s="6" customFormat="1" ht="18.75" customHeight="1" thickBot="1">
      <c r="A36" s="51"/>
      <c r="B36" s="26" t="s">
        <v>0</v>
      </c>
      <c r="C36" s="18" t="s">
        <v>14</v>
      </c>
      <c r="D36" s="18" t="s">
        <v>14</v>
      </c>
      <c r="E36" s="18" t="s">
        <v>14</v>
      </c>
      <c r="F36" s="18" t="s">
        <v>14</v>
      </c>
      <c r="G36" s="18" t="s">
        <v>14</v>
      </c>
      <c r="H36" s="18" t="s">
        <v>14</v>
      </c>
      <c r="I36" s="18" t="s">
        <v>14</v>
      </c>
      <c r="J36" s="18" t="s">
        <v>14</v>
      </c>
      <c r="K36" s="18" t="s">
        <v>14</v>
      </c>
      <c r="L36" s="18" t="s">
        <v>14</v>
      </c>
      <c r="M36" s="18" t="s">
        <v>14</v>
      </c>
      <c r="N36" s="18" t="s">
        <v>14</v>
      </c>
      <c r="O36" s="18" t="s">
        <v>14</v>
      </c>
      <c r="P36" s="18" t="s">
        <v>14</v>
      </c>
      <c r="Q36" s="18" t="s">
        <v>14</v>
      </c>
      <c r="R36" s="18" t="s">
        <v>14</v>
      </c>
      <c r="S36" s="18" t="s">
        <v>14</v>
      </c>
      <c r="T36" s="18" t="s">
        <v>14</v>
      </c>
      <c r="U36" s="18" t="s">
        <v>14</v>
      </c>
      <c r="V36" s="18" t="s">
        <v>14</v>
      </c>
      <c r="W36" s="18" t="s">
        <v>14</v>
      </c>
      <c r="X36" s="18" t="s">
        <v>14</v>
      </c>
      <c r="Y36" s="18" t="s">
        <v>14</v>
      </c>
      <c r="Z36" s="18" t="s">
        <v>14</v>
      </c>
      <c r="AA36" s="18" t="s">
        <v>14</v>
      </c>
      <c r="AB36" s="18" t="s">
        <v>14</v>
      </c>
      <c r="AC36" s="18" t="s">
        <v>14</v>
      </c>
      <c r="AD36" s="18" t="s">
        <v>14</v>
      </c>
      <c r="AE36" s="18" t="s">
        <v>14</v>
      </c>
      <c r="AF36" s="18" t="s">
        <v>14</v>
      </c>
      <c r="AG36" s="18" t="s">
        <v>14</v>
      </c>
      <c r="AH36" s="18" t="s">
        <v>14</v>
      </c>
      <c r="AI36" s="18" t="s">
        <v>14</v>
      </c>
      <c r="AJ36" s="18" t="s">
        <v>14</v>
      </c>
      <c r="AK36" s="18" t="s">
        <v>14</v>
      </c>
    </row>
    <row r="37" spans="1:37" s="15" customFormat="1" ht="18.75" customHeight="1" thickTop="1">
      <c r="A37" s="52" t="s">
        <v>12</v>
      </c>
      <c r="B37" s="53"/>
      <c r="C37" s="21">
        <f>C12+C16+C21+C25+C29+C34</f>
        <v>48155.860926600006</v>
      </c>
      <c r="D37" s="21">
        <f aca="true" t="shared" si="50" ref="D37:I37">D12+D16+D21+D25+D29+D34</f>
        <v>17613.4645668</v>
      </c>
      <c r="E37" s="21">
        <f t="shared" si="50"/>
        <v>39808.5390186</v>
      </c>
      <c r="F37" s="21">
        <f t="shared" si="50"/>
        <v>47530.470195</v>
      </c>
      <c r="G37" s="21">
        <f t="shared" si="50"/>
        <v>32618.245751000002</v>
      </c>
      <c r="H37" s="21">
        <f t="shared" si="50"/>
        <v>26126.4383238</v>
      </c>
      <c r="I37" s="21">
        <f t="shared" si="50"/>
        <v>49705.708282199994</v>
      </c>
      <c r="J37" s="21">
        <f aca="true" t="shared" si="51" ref="J37:Q37">J12+J16+J21+J25+J29+J34</f>
        <v>35390.69440500001</v>
      </c>
      <c r="K37" s="21">
        <f t="shared" si="51"/>
        <v>33242.939094400004</v>
      </c>
      <c r="L37" s="21">
        <f t="shared" si="51"/>
        <v>36281.1844508</v>
      </c>
      <c r="M37" s="21">
        <f t="shared" si="51"/>
        <v>35790.8209724</v>
      </c>
      <c r="N37" s="21">
        <f t="shared" si="51"/>
        <v>34998.815471400005</v>
      </c>
      <c r="O37" s="21">
        <f t="shared" si="51"/>
        <v>35097.3949194</v>
      </c>
      <c r="P37" s="21">
        <f t="shared" si="51"/>
        <v>36631.0247778</v>
      </c>
      <c r="Q37" s="21">
        <f t="shared" si="51"/>
        <v>35681.7026938</v>
      </c>
      <c r="R37" s="21">
        <f aca="true" t="shared" si="52" ref="R37:AJ37">R12+R16+R21+R25+R29+R34</f>
        <v>33037.4780522</v>
      </c>
      <c r="S37" s="21">
        <f t="shared" si="52"/>
        <v>40146.30074</v>
      </c>
      <c r="T37" s="21">
        <f t="shared" si="52"/>
        <v>31874.940069600005</v>
      </c>
      <c r="U37" s="21">
        <f t="shared" si="52"/>
        <v>28319.3695388</v>
      </c>
      <c r="V37" s="21">
        <f t="shared" si="52"/>
        <v>34051.0553272</v>
      </c>
      <c r="W37" s="21">
        <f t="shared" si="52"/>
        <v>36486.975071400004</v>
      </c>
      <c r="X37" s="21">
        <f t="shared" si="52"/>
        <v>36167.171114</v>
      </c>
      <c r="Y37" s="21">
        <f t="shared" si="52"/>
        <v>35196.8858456</v>
      </c>
      <c r="Z37" s="21">
        <f t="shared" si="52"/>
        <v>31039.739214800004</v>
      </c>
      <c r="AA37" s="21">
        <f t="shared" si="52"/>
        <v>48465.8834136</v>
      </c>
      <c r="AB37" s="21">
        <f t="shared" si="52"/>
        <v>49009.598490000004</v>
      </c>
      <c r="AC37" s="21">
        <f t="shared" si="52"/>
        <v>35197.38489</v>
      </c>
      <c r="AD37" s="21">
        <f t="shared" si="52"/>
        <v>35545.43262</v>
      </c>
      <c r="AE37" s="21">
        <f t="shared" si="52"/>
        <v>47566.753919999996</v>
      </c>
      <c r="AF37" s="21">
        <f t="shared" si="52"/>
        <v>35135.413478999995</v>
      </c>
      <c r="AG37" s="21">
        <f t="shared" si="52"/>
        <v>35508.883364999994</v>
      </c>
      <c r="AH37" s="21">
        <f t="shared" si="52"/>
        <v>5161.2043614</v>
      </c>
      <c r="AI37" s="21">
        <f t="shared" si="52"/>
        <v>46899.10881600001</v>
      </c>
      <c r="AJ37" s="21">
        <f t="shared" si="52"/>
        <v>34569.046754999996</v>
      </c>
      <c r="AK37" s="21">
        <f>AK12+AK16+AK21+AK25+AK29+AK34</f>
        <v>12259.333828199999</v>
      </c>
    </row>
    <row r="38" spans="3:37" s="15" customFormat="1" ht="13.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</row>
    <row r="39" spans="3:37" s="15" customFormat="1" ht="13.5" customHeight="1">
      <c r="C39" s="23">
        <f>C37/C9/12</f>
        <v>5.3357112226432655</v>
      </c>
      <c r="D39" s="23">
        <f aca="true" t="shared" si="53" ref="D39:I39">D37/D9/12</f>
        <v>5.522154679834462</v>
      </c>
      <c r="E39" s="23">
        <f t="shared" si="53"/>
        <v>5.9869667055585625</v>
      </c>
      <c r="F39" s="23">
        <f t="shared" si="53"/>
        <v>5.611095787292818</v>
      </c>
      <c r="G39" s="23">
        <f t="shared" si="53"/>
        <v>5.001264297914751</v>
      </c>
      <c r="H39" s="23">
        <f t="shared" si="53"/>
        <v>5.180117044135142</v>
      </c>
      <c r="I39" s="23">
        <f t="shared" si="53"/>
        <v>5.85296362420517</v>
      </c>
      <c r="J39" s="23">
        <f aca="true" t="shared" si="54" ref="J39:Q39">J37/J9/12</f>
        <v>5.648773288163188</v>
      </c>
      <c r="K39" s="23">
        <f t="shared" si="54"/>
        <v>5.69540486129386</v>
      </c>
      <c r="L39" s="23">
        <f t="shared" si="54"/>
        <v>5.816529506669233</v>
      </c>
      <c r="M39" s="23">
        <f t="shared" si="54"/>
        <v>5.633865535260043</v>
      </c>
      <c r="N39" s="23">
        <f t="shared" si="54"/>
        <v>5.708686545214328</v>
      </c>
      <c r="O39" s="23">
        <f t="shared" si="54"/>
        <v>5.862463239025857</v>
      </c>
      <c r="P39" s="23">
        <f t="shared" si="54"/>
        <v>5.878269590121318</v>
      </c>
      <c r="Q39" s="23">
        <f t="shared" si="54"/>
        <v>5.259995090188101</v>
      </c>
      <c r="R39" s="23">
        <f aca="true" t="shared" si="55" ref="R39:AJ39">R37/R9/12</f>
        <v>5.139300300572459</v>
      </c>
      <c r="S39" s="23">
        <f t="shared" si="55"/>
        <v>5.670381460451978</v>
      </c>
      <c r="T39" s="23">
        <f t="shared" si="55"/>
        <v>5.934416903038428</v>
      </c>
      <c r="U39" s="23">
        <f t="shared" si="55"/>
        <v>5.270092589474468</v>
      </c>
      <c r="V39" s="23">
        <f t="shared" si="55"/>
        <v>5.589103691024884</v>
      </c>
      <c r="W39" s="23">
        <f t="shared" si="55"/>
        <v>5.951421522705032</v>
      </c>
      <c r="X39" s="23">
        <f t="shared" si="55"/>
        <v>5.921278833333333</v>
      </c>
      <c r="Y39" s="23">
        <f t="shared" si="55"/>
        <v>5.824213305136351</v>
      </c>
      <c r="Z39" s="23">
        <f t="shared" si="55"/>
        <v>5.699966801601293</v>
      </c>
      <c r="AA39" s="23">
        <f t="shared" si="55"/>
        <v>5.675693673130972</v>
      </c>
      <c r="AB39" s="23">
        <f t="shared" si="55"/>
        <v>5.712074416083916</v>
      </c>
      <c r="AC39" s="23">
        <f t="shared" si="55"/>
        <v>5.664572050019313</v>
      </c>
      <c r="AD39" s="23">
        <f t="shared" si="55"/>
        <v>5.736094858636716</v>
      </c>
      <c r="AE39" s="23">
        <f t="shared" si="55"/>
        <v>5.5798087837837835</v>
      </c>
      <c r="AF39" s="23">
        <f t="shared" si="55"/>
        <v>5.724244620234604</v>
      </c>
      <c r="AG39" s="23">
        <f t="shared" si="55"/>
        <v>5.888703708955223</v>
      </c>
      <c r="AH39" s="23">
        <f t="shared" si="55"/>
        <v>5.666671455204217</v>
      </c>
      <c r="AI39" s="23">
        <f t="shared" si="55"/>
        <v>5.615314752873565</v>
      </c>
      <c r="AJ39" s="23">
        <f t="shared" si="55"/>
        <v>5.5666741956521735</v>
      </c>
      <c r="AK39" s="23">
        <f>AK37/AK9/12</f>
        <v>5.329218322117892</v>
      </c>
    </row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</sheetData>
  <sheetProtection/>
  <mergeCells count="11">
    <mergeCell ref="A19:A23"/>
    <mergeCell ref="A24:A27"/>
    <mergeCell ref="A32:A36"/>
    <mergeCell ref="A37:B37"/>
    <mergeCell ref="A28:A31"/>
    <mergeCell ref="A5:B5"/>
    <mergeCell ref="A7:A8"/>
    <mergeCell ref="B7:B8"/>
    <mergeCell ref="A6:C6"/>
    <mergeCell ref="A11:A14"/>
    <mergeCell ref="A15:A18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2016-06-01T11:17:48Z</cp:lastPrinted>
  <dcterms:created xsi:type="dcterms:W3CDTF">2007-12-13T08:11:03Z</dcterms:created>
  <dcterms:modified xsi:type="dcterms:W3CDTF">2016-06-15T07:59:06Z</dcterms:modified>
  <cp:category/>
  <cp:version/>
  <cp:contentType/>
  <cp:contentStatus/>
</cp:coreProperties>
</file>