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<sst xmlns="http://schemas.openxmlformats.org/spreadsheetml/2006/main" count="288" uniqueCount="64">
  <si>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</si>
  <si>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</si>
  <si>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</si>
  <si>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</si>
  <si>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</si>
  <si>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</si>
  <si>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</si>
  <si>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</si>
  <si>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</si>
  <si>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</si>
  <si>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</si>
  <si>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</si>
  <si>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</si>
  <si>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</si>
  <si>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</si>
  <si>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</si>
  <si>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</si>
  <si>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</si>
  <si>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</si>
  <si>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1раз в год</t>
  </si>
  <si>
    <t>Лот № 1 Маймаксансктй  территориальный округ (поселок Конвейер)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</si>
  <si>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</si>
  <si>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</si>
  <si>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</si>
  <si>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Льва Толстого, ул.</t>
  </si>
  <si>
    <t xml:space="preserve">Льва Толстого, ул. </t>
  </si>
  <si>
    <t>Ивана Рябова ул.</t>
  </si>
  <si>
    <t>ул. Михаила Новова</t>
  </si>
  <si>
    <t>ул. Победы</t>
  </si>
  <si>
    <t>27</t>
  </si>
  <si>
    <t>28</t>
  </si>
  <si>
    <t>12</t>
  </si>
  <si>
    <t>3</t>
  </si>
  <si>
    <t>5</t>
  </si>
  <si>
    <t>9, корп.1</t>
  </si>
  <si>
    <t>18</t>
  </si>
  <si>
    <t>20, корп.1</t>
  </si>
  <si>
    <t>98</t>
  </si>
  <si>
    <t>132, корп.2</t>
  </si>
  <si>
    <t>140</t>
  </si>
  <si>
    <t>Морская, ул.</t>
  </si>
  <si>
    <t>Стадионная, ул.</t>
  </si>
  <si>
    <t>10</t>
  </si>
  <si>
    <t>14,1</t>
  </si>
  <si>
    <t>33</t>
  </si>
  <si>
    <t>35</t>
  </si>
  <si>
    <t>39</t>
  </si>
  <si>
    <t>1</t>
  </si>
  <si>
    <t>14</t>
  </si>
  <si>
    <t>д.24, корп.2</t>
  </si>
  <si>
    <t>30, к.1</t>
  </si>
  <si>
    <t>28 к.1</t>
  </si>
  <si>
    <t>20</t>
  </si>
  <si>
    <t>24</t>
  </si>
  <si>
    <t>124</t>
  </si>
  <si>
    <t>17</t>
  </si>
  <si>
    <t>30</t>
  </si>
  <si>
    <t xml:space="preserve"> ул. Гидролизная</t>
  </si>
  <si>
    <t xml:space="preserve"> ул. Победы</t>
  </si>
  <si>
    <t>11</t>
  </si>
  <si>
    <t>144</t>
  </si>
  <si>
    <t>4.Проведение технической инвентаризации</t>
  </si>
  <si>
    <t>Объем работ, площадь, кровли, м²</t>
  </si>
  <si>
    <t>1 раз в 2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</si>
</sst>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>
        <color indexed="8"/>
      </left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2" fontId="1" fillId="0" borderId="11" xfId="0" applyNumberFormat="1" applyFont="1" applyBorder="1" applyAlignment="1">
      <alignment horizontal="center"/>
    </xf>
    <xf numFmtId="17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172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4" fillId="0" borderId="0" xfId="0" applyFont="1" applyBorder="1" applyAlignment="1">
      <alignment vertical="center" wrapText="1"/>
    </xf>
    <xf numFmtId="4" fontId="1" fillId="33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4" fontId="5" fillId="33" borderId="0" xfId="0" applyNumberFormat="1" applyFont="1" applyFill="1" applyBorder="1" applyAlignment="1">
      <alignment horizontal="center"/>
    </xf>
    <xf numFmtId="49" fontId="6" fillId="33" borderId="10" xfId="52" applyNumberFormat="1" applyFont="1" applyFill="1" applyBorder="1" applyAlignment="1">
      <alignment horizontal="center" vertical="center" wrapText="1"/>
      <protection/>
    </xf>
    <xf numFmtId="49" fontId="7" fillId="33" borderId="14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6" fillId="33" borderId="10" xfId="52" applyNumberFormat="1" applyFont="1" applyFill="1" applyBorder="1" applyAlignment="1">
      <alignment horizontal="center" wrapText="1"/>
      <protection/>
    </xf>
    <xf numFmtId="4" fontId="1" fillId="33" borderId="10" xfId="0" applyNumberFormat="1" applyFont="1" applyFill="1" applyBorder="1" applyAlignment="1">
      <alignment horizontal="center" vertical="center"/>
    </xf>
    <xf numFmtId="49" fontId="6" fillId="33" borderId="13" xfId="52" applyNumberFormat="1" applyFont="1" applyFill="1" applyBorder="1" applyAlignment="1">
      <alignment horizontal="center" vertical="center" wrapText="1"/>
      <protection/>
    </xf>
    <xf numFmtId="2" fontId="6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4" fontId="6" fillId="33" borderId="10" xfId="52" applyNumberFormat="1" applyFont="1" applyFill="1" applyBorder="1" applyAlignment="1">
      <alignment horizontal="center" vertical="center" wrapText="1"/>
      <protection/>
    </xf>
    <xf numFmtId="4" fontId="6" fillId="33" borderId="15" xfId="52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0" fillId="0" borderId="0" xfId="0" applyFont="1" applyAlignment="1">
      <alignment horizontal="right" wrapText="1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172" fontId="1" fillId="0" borderId="0" xfId="0" applyNumberFormat="1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4"/>
  <sheetViews>
    <sheetView tabSelected="1" zoomScale="81" zoomScaleNormal="81" zoomScaleSheetLayoutView="100" zoomScalePageLayoutView="34" workbookViewId="0" topLeftCell="A1">
      <pane xSplit="2" ySplit="12" topLeftCell="S1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H21" sqref="AH21"/>
    </sheetView>
  </sheetViews>
  <sheetFormatPr defaultColWidth="9.00390625" defaultRowHeight="12.75"/>
  <cols>
    <col min="1" max="1" width="20.375" style="8" customWidth="1"/>
    <col min="2" max="2" width="51.00390625" style="8" customWidth="1"/>
    <col min="3" max="33" width="15.75390625" style="8" customWidth="1"/>
    <col min="34" max="34" width="16.00390625" style="8" customWidth="1"/>
    <col min="35" max="16384" width="9.125" style="8" customWidth="1"/>
  </cols>
  <sheetData>
    <row r="1" spans="2:11" ht="15.75">
      <c r="B1" s="6"/>
      <c r="C1" s="6"/>
      <c r="D1" s="6"/>
      <c r="E1" s="2"/>
      <c r="F1" s="6"/>
      <c r="G1" s="2"/>
      <c r="H1" s="2"/>
      <c r="I1" s="6"/>
      <c r="J1" s="37"/>
      <c r="K1" s="38"/>
    </row>
    <row r="2" spans="2:14" ht="29.25" customHeight="1">
      <c r="B2" s="5"/>
      <c r="C2" s="5"/>
      <c r="D2" s="5"/>
      <c r="E2" s="2"/>
      <c r="F2" s="5"/>
      <c r="G2" s="2"/>
      <c r="H2" s="2"/>
      <c r="I2" s="5"/>
      <c r="J2" s="37"/>
      <c r="K2" s="38"/>
      <c r="L2" s="60" t="s">
        <v>22</v>
      </c>
      <c r="M2" s="60"/>
      <c r="N2" s="60"/>
    </row>
    <row r="3" spans="2:14" ht="44.25" customHeight="1">
      <c r="B3" s="5"/>
      <c r="C3" s="5"/>
      <c r="D3" s="5"/>
      <c r="E3" s="2"/>
      <c r="F3" s="5"/>
      <c r="G3" s="2"/>
      <c r="H3" s="2"/>
      <c r="I3" s="5"/>
      <c r="J3" s="37"/>
      <c r="K3" s="38"/>
      <c r="L3" s="60" t="s">
        <v>23</v>
      </c>
      <c r="M3" s="60"/>
      <c r="N3" s="60"/>
    </row>
    <row r="4" spans="1:9" ht="14.25" customHeight="1">
      <c r="A4" s="9"/>
      <c r="B4" s="3"/>
      <c r="C4" s="3"/>
      <c r="D4" s="3"/>
      <c r="F4" s="3"/>
      <c r="I4" s="3"/>
    </row>
    <row r="5" spans="1:9" s="10" customFormat="1" ht="54.75" customHeight="1">
      <c r="A5" s="63" t="s">
        <v>21</v>
      </c>
      <c r="B5" s="63"/>
      <c r="C5" s="36"/>
      <c r="D5" s="36"/>
      <c r="E5" s="36"/>
      <c r="F5" s="36"/>
      <c r="G5" s="36"/>
      <c r="H5" s="36"/>
      <c r="I5" s="36"/>
    </row>
    <row r="6" spans="1:5" ht="18.75" customHeight="1">
      <c r="A6" s="64" t="s">
        <v>20</v>
      </c>
      <c r="B6" s="64"/>
      <c r="C6" s="64"/>
      <c r="D6" s="64"/>
      <c r="E6" s="64"/>
    </row>
    <row r="7" spans="1:33" s="11" customFormat="1" ht="49.5" customHeight="1">
      <c r="A7" s="49" t="s">
        <v>7</v>
      </c>
      <c r="B7" s="49" t="s">
        <v>8</v>
      </c>
      <c r="C7" s="40" t="s">
        <v>24</v>
      </c>
      <c r="D7" s="40" t="s">
        <v>25</v>
      </c>
      <c r="E7" s="40" t="s">
        <v>26</v>
      </c>
      <c r="F7" s="40" t="s">
        <v>27</v>
      </c>
      <c r="G7" s="40" t="s">
        <v>27</v>
      </c>
      <c r="H7" s="40" t="s">
        <v>28</v>
      </c>
      <c r="I7" s="40" t="s">
        <v>28</v>
      </c>
      <c r="J7" s="40" t="s">
        <v>28</v>
      </c>
      <c r="K7" s="40" t="s">
        <v>28</v>
      </c>
      <c r="L7" s="40" t="s">
        <v>28</v>
      </c>
      <c r="M7" s="40" t="s">
        <v>28</v>
      </c>
      <c r="N7" s="40" t="s">
        <v>25</v>
      </c>
      <c r="O7" s="40" t="s">
        <v>25</v>
      </c>
      <c r="P7" s="40" t="s">
        <v>25</v>
      </c>
      <c r="Q7" s="40" t="s">
        <v>25</v>
      </c>
      <c r="R7" s="40" t="s">
        <v>25</v>
      </c>
      <c r="S7" s="40" t="s">
        <v>40</v>
      </c>
      <c r="T7" s="40" t="s">
        <v>40</v>
      </c>
      <c r="U7" s="40" t="s">
        <v>41</v>
      </c>
      <c r="V7" s="40" t="s">
        <v>41</v>
      </c>
      <c r="W7" s="40" t="s">
        <v>41</v>
      </c>
      <c r="X7" s="40" t="s">
        <v>28</v>
      </c>
      <c r="Y7" s="40" t="s">
        <v>25</v>
      </c>
      <c r="Z7" s="40" t="s">
        <v>25</v>
      </c>
      <c r="AA7" s="40" t="s">
        <v>27</v>
      </c>
      <c r="AB7" s="40" t="s">
        <v>27</v>
      </c>
      <c r="AC7" s="40" t="s">
        <v>28</v>
      </c>
      <c r="AD7" s="40" t="s">
        <v>27</v>
      </c>
      <c r="AE7" s="40" t="s">
        <v>27</v>
      </c>
      <c r="AF7" s="40" t="s">
        <v>57</v>
      </c>
      <c r="AG7" s="40" t="s">
        <v>58</v>
      </c>
    </row>
    <row r="8" spans="1:33" ht="13.5" customHeight="1">
      <c r="A8" s="1"/>
      <c r="B8" s="1"/>
      <c r="C8" s="41" t="s">
        <v>29</v>
      </c>
      <c r="D8" s="41" t="s">
        <v>30</v>
      </c>
      <c r="E8" s="41" t="s">
        <v>31</v>
      </c>
      <c r="F8" s="41" t="s">
        <v>32</v>
      </c>
      <c r="G8" s="41" t="s">
        <v>33</v>
      </c>
      <c r="H8" s="41" t="s">
        <v>34</v>
      </c>
      <c r="I8" s="41" t="s">
        <v>35</v>
      </c>
      <c r="J8" s="41" t="s">
        <v>36</v>
      </c>
      <c r="K8" s="41" t="s">
        <v>37</v>
      </c>
      <c r="L8" s="41" t="s">
        <v>38</v>
      </c>
      <c r="M8" s="41" t="s">
        <v>39</v>
      </c>
      <c r="N8" s="40" t="s">
        <v>42</v>
      </c>
      <c r="O8" s="40" t="s">
        <v>43</v>
      </c>
      <c r="P8" s="40" t="s">
        <v>44</v>
      </c>
      <c r="Q8" s="40" t="s">
        <v>45</v>
      </c>
      <c r="R8" s="40" t="s">
        <v>46</v>
      </c>
      <c r="S8" s="40" t="s">
        <v>47</v>
      </c>
      <c r="T8" s="40" t="s">
        <v>32</v>
      </c>
      <c r="U8" s="40" t="s">
        <v>42</v>
      </c>
      <c r="V8" s="40" t="s">
        <v>31</v>
      </c>
      <c r="W8" s="40" t="s">
        <v>48</v>
      </c>
      <c r="X8" s="40" t="s">
        <v>49</v>
      </c>
      <c r="Y8" s="40" t="s">
        <v>50</v>
      </c>
      <c r="Z8" s="40" t="s">
        <v>51</v>
      </c>
      <c r="AA8" s="40" t="s">
        <v>52</v>
      </c>
      <c r="AB8" s="40" t="s">
        <v>53</v>
      </c>
      <c r="AC8" s="40" t="s">
        <v>54</v>
      </c>
      <c r="AD8" s="45" t="s">
        <v>55</v>
      </c>
      <c r="AE8" s="47" t="s">
        <v>56</v>
      </c>
      <c r="AF8" s="40" t="s">
        <v>59</v>
      </c>
      <c r="AG8" s="40" t="s">
        <v>60</v>
      </c>
    </row>
    <row r="9" spans="1:33" ht="13.5" customHeight="1">
      <c r="A9" s="1"/>
      <c r="B9" s="1" t="s">
        <v>9</v>
      </c>
      <c r="C9" s="42">
        <v>147.2</v>
      </c>
      <c r="D9" s="42">
        <v>144.5</v>
      </c>
      <c r="E9" s="42">
        <v>101.7</v>
      </c>
      <c r="F9" s="42">
        <v>513.6</v>
      </c>
      <c r="G9" s="42">
        <v>510.1</v>
      </c>
      <c r="H9" s="42">
        <v>317.8</v>
      </c>
      <c r="I9" s="42">
        <v>330.3</v>
      </c>
      <c r="J9" s="42">
        <v>406</v>
      </c>
      <c r="K9" s="42">
        <v>195.9</v>
      </c>
      <c r="L9" s="42">
        <v>514.7</v>
      </c>
      <c r="M9" s="42">
        <v>515.4</v>
      </c>
      <c r="N9" s="43">
        <v>327.3</v>
      </c>
      <c r="O9" s="43">
        <v>337.8</v>
      </c>
      <c r="P9" s="43">
        <v>140</v>
      </c>
      <c r="Q9" s="43">
        <v>141.4</v>
      </c>
      <c r="R9" s="43">
        <v>588.8</v>
      </c>
      <c r="S9" s="43">
        <v>384</v>
      </c>
      <c r="T9" s="44">
        <v>519.3</v>
      </c>
      <c r="U9" s="43">
        <v>68.9</v>
      </c>
      <c r="V9" s="43">
        <v>105.8</v>
      </c>
      <c r="W9" s="43">
        <v>103.8</v>
      </c>
      <c r="X9" s="43">
        <v>307.5</v>
      </c>
      <c r="Y9" s="43">
        <v>1393.2</v>
      </c>
      <c r="Z9" s="43">
        <v>594</v>
      </c>
      <c r="AA9" s="43">
        <v>523.9</v>
      </c>
      <c r="AB9" s="43">
        <v>520.8</v>
      </c>
      <c r="AC9" s="43">
        <v>525.8</v>
      </c>
      <c r="AD9" s="46">
        <v>710.7</v>
      </c>
      <c r="AE9" s="48">
        <v>607.7</v>
      </c>
      <c r="AF9" s="53">
        <v>337.8</v>
      </c>
      <c r="AG9" s="53">
        <v>433.7</v>
      </c>
    </row>
    <row r="10" spans="1:33" ht="13.5" customHeight="1" thickBot="1">
      <c r="A10" s="1"/>
      <c r="B10" s="7" t="s">
        <v>10</v>
      </c>
      <c r="C10" s="42">
        <v>147.2</v>
      </c>
      <c r="D10" s="42">
        <v>144.5</v>
      </c>
      <c r="E10" s="42">
        <v>101.7</v>
      </c>
      <c r="F10" s="42">
        <v>513.6</v>
      </c>
      <c r="G10" s="42">
        <v>510.1</v>
      </c>
      <c r="H10" s="42">
        <v>317.8</v>
      </c>
      <c r="I10" s="42">
        <v>330.3</v>
      </c>
      <c r="J10" s="42">
        <v>406</v>
      </c>
      <c r="K10" s="42">
        <v>195.9</v>
      </c>
      <c r="L10" s="42">
        <v>514.7</v>
      </c>
      <c r="M10" s="42">
        <v>515.4</v>
      </c>
      <c r="N10" s="43">
        <v>327.3</v>
      </c>
      <c r="O10" s="43">
        <v>337.8</v>
      </c>
      <c r="P10" s="43">
        <v>140</v>
      </c>
      <c r="Q10" s="43">
        <v>141.4</v>
      </c>
      <c r="R10" s="43">
        <v>588.8</v>
      </c>
      <c r="S10" s="43">
        <v>384</v>
      </c>
      <c r="T10" s="44">
        <v>519.3</v>
      </c>
      <c r="U10" s="43">
        <v>68.9</v>
      </c>
      <c r="V10" s="43">
        <v>105.8</v>
      </c>
      <c r="W10" s="43">
        <v>103.8</v>
      </c>
      <c r="X10" s="43">
        <v>307.5</v>
      </c>
      <c r="Y10" s="43">
        <v>1393.2</v>
      </c>
      <c r="Z10" s="43">
        <v>594</v>
      </c>
      <c r="AA10" s="43">
        <v>523.9</v>
      </c>
      <c r="AB10" s="43">
        <v>520.8</v>
      </c>
      <c r="AC10" s="43">
        <v>525.8</v>
      </c>
      <c r="AD10" s="46">
        <v>710.7</v>
      </c>
      <c r="AE10" s="48">
        <v>607.7</v>
      </c>
      <c r="AF10" s="54">
        <v>337.8</v>
      </c>
      <c r="AG10" s="54">
        <v>433.7</v>
      </c>
    </row>
    <row r="11" spans="1:33" ht="13.5" customHeight="1" thickTop="1">
      <c r="A11" s="57" t="s">
        <v>6</v>
      </c>
      <c r="B11" s="16" t="s">
        <v>3</v>
      </c>
      <c r="C11" s="19">
        <f>C10*5%/100</f>
        <v>0.0736</v>
      </c>
      <c r="D11" s="19">
        <f>D10*5%/100</f>
        <v>0.07225000000000001</v>
      </c>
      <c r="E11" s="19">
        <f>E10*5%/100</f>
        <v>0.050850000000000006</v>
      </c>
      <c r="F11" s="19">
        <f aca="true" t="shared" si="0" ref="D11:AG11">F10*45%/100</f>
        <v>2.3112</v>
      </c>
      <c r="G11" s="19">
        <f t="shared" si="0"/>
        <v>2.29545</v>
      </c>
      <c r="H11" s="19">
        <f>H10*5%/100</f>
        <v>0.1589</v>
      </c>
      <c r="I11" s="19">
        <f t="shared" si="0"/>
        <v>1.4863500000000003</v>
      </c>
      <c r="J11" s="19">
        <f t="shared" si="0"/>
        <v>1.8270000000000002</v>
      </c>
      <c r="K11" s="19">
        <f>K10*5%/100</f>
        <v>0.09795000000000002</v>
      </c>
      <c r="L11" s="19">
        <f t="shared" si="0"/>
        <v>2.3161500000000004</v>
      </c>
      <c r="M11" s="19">
        <f t="shared" si="0"/>
        <v>2.3193</v>
      </c>
      <c r="N11" s="19">
        <f t="shared" si="0"/>
        <v>1.47285</v>
      </c>
      <c r="O11" s="19">
        <f t="shared" si="0"/>
        <v>1.5201000000000002</v>
      </c>
      <c r="P11" s="19">
        <f t="shared" si="0"/>
        <v>0.63</v>
      </c>
      <c r="Q11" s="19">
        <f t="shared" si="0"/>
        <v>0.6363</v>
      </c>
      <c r="R11" s="19">
        <f t="shared" si="0"/>
        <v>2.6496</v>
      </c>
      <c r="S11" s="19">
        <f t="shared" si="0"/>
        <v>1.7280000000000002</v>
      </c>
      <c r="T11" s="19">
        <f t="shared" si="0"/>
        <v>2.3368499999999996</v>
      </c>
      <c r="U11" s="19">
        <f>U10*15%/100</f>
        <v>0.10335000000000001</v>
      </c>
      <c r="V11" s="19">
        <f>V10*25%/100</f>
        <v>0.2645</v>
      </c>
      <c r="W11" s="19">
        <f t="shared" si="0"/>
        <v>0.4671</v>
      </c>
      <c r="X11" s="19">
        <f t="shared" si="0"/>
        <v>1.38375</v>
      </c>
      <c r="Y11" s="19">
        <f t="shared" si="0"/>
        <v>6.269400000000001</v>
      </c>
      <c r="Z11" s="19">
        <f t="shared" si="0"/>
        <v>2.673</v>
      </c>
      <c r="AA11" s="19">
        <f t="shared" si="0"/>
        <v>2.35755</v>
      </c>
      <c r="AB11" s="19">
        <f t="shared" si="0"/>
        <v>2.3436</v>
      </c>
      <c r="AC11" s="19">
        <f t="shared" si="0"/>
        <v>2.3661</v>
      </c>
      <c r="AD11" s="19">
        <f t="shared" si="0"/>
        <v>3.1981500000000005</v>
      </c>
      <c r="AE11" s="19">
        <f t="shared" si="0"/>
        <v>2.7346500000000002</v>
      </c>
      <c r="AF11" s="19">
        <f t="shared" si="0"/>
        <v>1.5201000000000002</v>
      </c>
      <c r="AG11" s="19">
        <f t="shared" si="0"/>
        <v>1.9516499999999999</v>
      </c>
    </row>
    <row r="12" spans="1:33" s="10" customFormat="1" ht="13.5" customHeight="1">
      <c r="A12" s="58"/>
      <c r="B12" s="13" t="s">
        <v>12</v>
      </c>
      <c r="C12" s="20">
        <f aca="true" t="shared" si="1" ref="C12:Q12">1007.68*C11</f>
        <v>74.16524799999999</v>
      </c>
      <c r="D12" s="20">
        <f t="shared" si="1"/>
        <v>72.80488000000001</v>
      </c>
      <c r="E12" s="20">
        <f>1007.68*E11</f>
        <v>51.240528000000005</v>
      </c>
      <c r="F12" s="20">
        <f t="shared" si="1"/>
        <v>2328.950016</v>
      </c>
      <c r="G12" s="20">
        <f t="shared" si="1"/>
        <v>2313.079056</v>
      </c>
      <c r="H12" s="20">
        <f t="shared" si="1"/>
        <v>160.120352</v>
      </c>
      <c r="I12" s="20">
        <f t="shared" si="1"/>
        <v>1497.7651680000001</v>
      </c>
      <c r="J12" s="20">
        <f t="shared" si="1"/>
        <v>1841.0313600000002</v>
      </c>
      <c r="K12" s="20">
        <f t="shared" si="1"/>
        <v>98.70225600000002</v>
      </c>
      <c r="L12" s="20">
        <f t="shared" si="1"/>
        <v>2333.9380320000005</v>
      </c>
      <c r="M12" s="20">
        <f t="shared" si="1"/>
        <v>2337.112224</v>
      </c>
      <c r="N12" s="20">
        <f t="shared" si="1"/>
        <v>1484.161488</v>
      </c>
      <c r="O12" s="20">
        <f t="shared" si="1"/>
        <v>1531.774368</v>
      </c>
      <c r="P12" s="20">
        <f t="shared" si="1"/>
        <v>634.8384</v>
      </c>
      <c r="Q12" s="20">
        <f t="shared" si="1"/>
        <v>641.186784</v>
      </c>
      <c r="R12" s="20">
        <f aca="true" t="shared" si="2" ref="R12:AG12">1007.68*R11</f>
        <v>2669.948928</v>
      </c>
      <c r="S12" s="20">
        <f t="shared" si="2"/>
        <v>1741.27104</v>
      </c>
      <c r="T12" s="20">
        <f t="shared" si="2"/>
        <v>2354.7970079999996</v>
      </c>
      <c r="U12" s="20">
        <f t="shared" si="2"/>
        <v>104.14372800000001</v>
      </c>
      <c r="V12" s="20">
        <f t="shared" si="2"/>
        <v>266.53136</v>
      </c>
      <c r="W12" s="20">
        <f t="shared" si="2"/>
        <v>470.687328</v>
      </c>
      <c r="X12" s="20">
        <f t="shared" si="2"/>
        <v>1394.3772</v>
      </c>
      <c r="Y12" s="20">
        <f t="shared" si="2"/>
        <v>6317.548992000001</v>
      </c>
      <c r="Z12" s="20">
        <f t="shared" si="2"/>
        <v>2693.52864</v>
      </c>
      <c r="AA12" s="20">
        <f t="shared" si="2"/>
        <v>2375.6559839999995</v>
      </c>
      <c r="AB12" s="20">
        <f t="shared" si="2"/>
        <v>2361.5988479999996</v>
      </c>
      <c r="AC12" s="20">
        <f t="shared" si="2"/>
        <v>2384.271648</v>
      </c>
      <c r="AD12" s="20">
        <f t="shared" si="2"/>
        <v>3222.7117920000005</v>
      </c>
      <c r="AE12" s="20">
        <f t="shared" si="2"/>
        <v>2755.652112</v>
      </c>
      <c r="AF12" s="20">
        <f t="shared" si="2"/>
        <v>1531.774368</v>
      </c>
      <c r="AG12" s="20">
        <f t="shared" si="2"/>
        <v>1966.6386719999998</v>
      </c>
    </row>
    <row r="13" spans="1:33" ht="13.5" customHeight="1">
      <c r="A13" s="58"/>
      <c r="B13" s="13" t="s">
        <v>2</v>
      </c>
      <c r="C13" s="21">
        <f aca="true" t="shared" si="3" ref="C13:Q13">C12/C9/12</f>
        <v>0.041986666666666665</v>
      </c>
      <c r="D13" s="21">
        <f t="shared" si="3"/>
        <v>0.04198666666666667</v>
      </c>
      <c r="E13" s="21">
        <f>E12/E9/12</f>
        <v>0.04198666666666667</v>
      </c>
      <c r="F13" s="21">
        <f t="shared" si="3"/>
        <v>0.37787999999999994</v>
      </c>
      <c r="G13" s="21">
        <f t="shared" si="3"/>
        <v>0.37788</v>
      </c>
      <c r="H13" s="21">
        <f t="shared" si="3"/>
        <v>0.041986666666666665</v>
      </c>
      <c r="I13" s="21">
        <f t="shared" si="3"/>
        <v>0.37788</v>
      </c>
      <c r="J13" s="21">
        <f t="shared" si="3"/>
        <v>0.37788000000000005</v>
      </c>
      <c r="K13" s="21">
        <f t="shared" si="3"/>
        <v>0.04198666666666667</v>
      </c>
      <c r="L13" s="21">
        <f t="shared" si="3"/>
        <v>0.37788000000000005</v>
      </c>
      <c r="M13" s="21">
        <f t="shared" si="3"/>
        <v>0.37788</v>
      </c>
      <c r="N13" s="21">
        <f t="shared" si="3"/>
        <v>0.37788</v>
      </c>
      <c r="O13" s="21">
        <f t="shared" si="3"/>
        <v>0.37788</v>
      </c>
      <c r="P13" s="21">
        <f t="shared" si="3"/>
        <v>0.37788</v>
      </c>
      <c r="Q13" s="21">
        <f t="shared" si="3"/>
        <v>0.37788</v>
      </c>
      <c r="R13" s="21">
        <f aca="true" t="shared" si="4" ref="R13:AG13">R12/R9/12</f>
        <v>0.37788</v>
      </c>
      <c r="S13" s="21">
        <f t="shared" si="4"/>
        <v>0.37788</v>
      </c>
      <c r="T13" s="21">
        <f t="shared" si="4"/>
        <v>0.37788</v>
      </c>
      <c r="U13" s="21">
        <f t="shared" si="4"/>
        <v>0.12596</v>
      </c>
      <c r="V13" s="21">
        <f t="shared" si="4"/>
        <v>0.20993333333333333</v>
      </c>
      <c r="W13" s="21">
        <f t="shared" si="4"/>
        <v>0.37788</v>
      </c>
      <c r="X13" s="21">
        <f t="shared" si="4"/>
        <v>0.37788</v>
      </c>
      <c r="Y13" s="21">
        <f t="shared" si="4"/>
        <v>0.37788000000000005</v>
      </c>
      <c r="Z13" s="21">
        <f t="shared" si="4"/>
        <v>0.37788</v>
      </c>
      <c r="AA13" s="21">
        <f t="shared" si="4"/>
        <v>0.37787999999999994</v>
      </c>
      <c r="AB13" s="21">
        <f t="shared" si="4"/>
        <v>0.37788</v>
      </c>
      <c r="AC13" s="21">
        <f t="shared" si="4"/>
        <v>0.37788</v>
      </c>
      <c r="AD13" s="21">
        <f t="shared" si="4"/>
        <v>0.37788000000000005</v>
      </c>
      <c r="AE13" s="21">
        <f t="shared" si="4"/>
        <v>0.37788</v>
      </c>
      <c r="AF13" s="21">
        <f t="shared" si="4"/>
        <v>0.37788</v>
      </c>
      <c r="AG13" s="21">
        <f t="shared" si="4"/>
        <v>0.37788</v>
      </c>
    </row>
    <row r="14" spans="1:33" ht="13.5" customHeight="1" thickBot="1">
      <c r="A14" s="59"/>
      <c r="B14" s="17" t="s">
        <v>0</v>
      </c>
      <c r="C14" s="22" t="s">
        <v>13</v>
      </c>
      <c r="D14" s="22" t="s">
        <v>13</v>
      </c>
      <c r="E14" s="22" t="s">
        <v>13</v>
      </c>
      <c r="F14" s="22" t="s">
        <v>13</v>
      </c>
      <c r="G14" s="22" t="s">
        <v>13</v>
      </c>
      <c r="H14" s="22" t="s">
        <v>13</v>
      </c>
      <c r="I14" s="22" t="s">
        <v>13</v>
      </c>
      <c r="J14" s="22" t="s">
        <v>13</v>
      </c>
      <c r="K14" s="22" t="s">
        <v>13</v>
      </c>
      <c r="L14" s="22" t="s">
        <v>13</v>
      </c>
      <c r="M14" s="22" t="s">
        <v>13</v>
      </c>
      <c r="N14" s="22" t="s">
        <v>13</v>
      </c>
      <c r="O14" s="22" t="s">
        <v>13</v>
      </c>
      <c r="P14" s="22" t="s">
        <v>13</v>
      </c>
      <c r="Q14" s="22" t="s">
        <v>13</v>
      </c>
      <c r="R14" s="22" t="s">
        <v>13</v>
      </c>
      <c r="S14" s="22" t="s">
        <v>13</v>
      </c>
      <c r="T14" s="22" t="s">
        <v>13</v>
      </c>
      <c r="U14" s="22" t="s">
        <v>13</v>
      </c>
      <c r="V14" s="22" t="s">
        <v>13</v>
      </c>
      <c r="W14" s="22" t="s">
        <v>13</v>
      </c>
      <c r="X14" s="22" t="s">
        <v>13</v>
      </c>
      <c r="Y14" s="22" t="s">
        <v>13</v>
      </c>
      <c r="Z14" s="22" t="s">
        <v>13</v>
      </c>
      <c r="AA14" s="22" t="s">
        <v>13</v>
      </c>
      <c r="AB14" s="22" t="s">
        <v>13</v>
      </c>
      <c r="AC14" s="22" t="s">
        <v>13</v>
      </c>
      <c r="AD14" s="22" t="s">
        <v>13</v>
      </c>
      <c r="AE14" s="22" t="s">
        <v>13</v>
      </c>
      <c r="AF14" s="55" t="s">
        <v>13</v>
      </c>
      <c r="AG14" s="55" t="s">
        <v>13</v>
      </c>
    </row>
    <row r="15" spans="1:33" ht="13.5" customHeight="1" thickTop="1">
      <c r="A15" s="66" t="s">
        <v>15</v>
      </c>
      <c r="B15" s="18" t="s">
        <v>4</v>
      </c>
      <c r="C15" s="23">
        <f>C10*3%/10</f>
        <v>0.44159999999999994</v>
      </c>
      <c r="D15" s="23">
        <f>D10*3%/10</f>
        <v>0.4335</v>
      </c>
      <c r="E15" s="23">
        <f>E10*3%/10</f>
        <v>0.30510000000000004</v>
      </c>
      <c r="F15" s="23">
        <f aca="true" t="shared" si="5" ref="D15:AG15">F10*10%/10</f>
        <v>5.136000000000001</v>
      </c>
      <c r="G15" s="23">
        <f t="shared" si="5"/>
        <v>5.101000000000001</v>
      </c>
      <c r="H15" s="23">
        <f>H10*6%/10</f>
        <v>1.9068</v>
      </c>
      <c r="I15" s="23">
        <f t="shared" si="5"/>
        <v>3.303</v>
      </c>
      <c r="J15" s="23">
        <f>J10*7%/10</f>
        <v>2.842</v>
      </c>
      <c r="K15" s="23">
        <f>K10*3%/10</f>
        <v>0.5877</v>
      </c>
      <c r="L15" s="23">
        <f t="shared" si="5"/>
        <v>5.147</v>
      </c>
      <c r="M15" s="23">
        <f t="shared" si="5"/>
        <v>5.154</v>
      </c>
      <c r="N15" s="23">
        <f t="shared" si="5"/>
        <v>3.2730000000000006</v>
      </c>
      <c r="O15" s="23">
        <f t="shared" si="5"/>
        <v>3.378</v>
      </c>
      <c r="P15" s="23">
        <f t="shared" si="5"/>
        <v>1.4</v>
      </c>
      <c r="Q15" s="23">
        <f t="shared" si="5"/>
        <v>1.4140000000000001</v>
      </c>
      <c r="R15" s="23">
        <f t="shared" si="5"/>
        <v>5.888</v>
      </c>
      <c r="S15" s="23">
        <f t="shared" si="5"/>
        <v>3.8400000000000007</v>
      </c>
      <c r="T15" s="23">
        <f t="shared" si="5"/>
        <v>5.193</v>
      </c>
      <c r="U15" s="23">
        <f t="shared" si="5"/>
        <v>0.6890000000000001</v>
      </c>
      <c r="V15" s="23">
        <f t="shared" si="5"/>
        <v>1.058</v>
      </c>
      <c r="W15" s="23">
        <f t="shared" si="5"/>
        <v>1.038</v>
      </c>
      <c r="X15" s="23">
        <f t="shared" si="5"/>
        <v>3.075</v>
      </c>
      <c r="Y15" s="23">
        <f t="shared" si="5"/>
        <v>13.932000000000002</v>
      </c>
      <c r="Z15" s="23">
        <f t="shared" si="5"/>
        <v>5.94</v>
      </c>
      <c r="AA15" s="23">
        <f t="shared" si="5"/>
        <v>5.239</v>
      </c>
      <c r="AB15" s="23">
        <f t="shared" si="5"/>
        <v>5.208</v>
      </c>
      <c r="AC15" s="23">
        <f t="shared" si="5"/>
        <v>5.258</v>
      </c>
      <c r="AD15" s="23">
        <f t="shared" si="5"/>
        <v>7.107000000000001</v>
      </c>
      <c r="AE15" s="23">
        <f t="shared" si="5"/>
        <v>6.077000000000001</v>
      </c>
      <c r="AF15" s="23">
        <f t="shared" si="5"/>
        <v>3.378</v>
      </c>
      <c r="AG15" s="23">
        <f t="shared" si="5"/>
        <v>4.337000000000001</v>
      </c>
    </row>
    <row r="16" spans="1:33" ht="13.5" customHeight="1">
      <c r="A16" s="67"/>
      <c r="B16" s="15" t="s">
        <v>12</v>
      </c>
      <c r="C16" s="24">
        <f aca="true" t="shared" si="6" ref="C16:Q16">2281.73*C15</f>
        <v>1007.6119679999998</v>
      </c>
      <c r="D16" s="24">
        <f t="shared" si="6"/>
        <v>989.129955</v>
      </c>
      <c r="E16" s="24">
        <f>1281.73*E15</f>
        <v>391.05582300000003</v>
      </c>
      <c r="F16" s="24">
        <f t="shared" si="6"/>
        <v>11718.965280000002</v>
      </c>
      <c r="G16" s="24">
        <f t="shared" si="6"/>
        <v>11639.104730000003</v>
      </c>
      <c r="H16" s="24">
        <f t="shared" si="6"/>
        <v>4350.802764</v>
      </c>
      <c r="I16" s="24">
        <f t="shared" si="6"/>
        <v>7536.55419</v>
      </c>
      <c r="J16" s="24">
        <f t="shared" si="6"/>
        <v>6484.67666</v>
      </c>
      <c r="K16" s="24">
        <f t="shared" si="6"/>
        <v>1340.972721</v>
      </c>
      <c r="L16" s="24">
        <f t="shared" si="6"/>
        <v>11744.06431</v>
      </c>
      <c r="M16" s="24">
        <f t="shared" si="6"/>
        <v>11760.03642</v>
      </c>
      <c r="N16" s="24">
        <f t="shared" si="6"/>
        <v>7468.102290000002</v>
      </c>
      <c r="O16" s="24">
        <f t="shared" si="6"/>
        <v>7707.68394</v>
      </c>
      <c r="P16" s="24">
        <f t="shared" si="6"/>
        <v>3194.422</v>
      </c>
      <c r="Q16" s="24">
        <f t="shared" si="6"/>
        <v>3226.3662200000003</v>
      </c>
      <c r="R16" s="24">
        <f aca="true" t="shared" si="7" ref="R16:AG16">2281.73*R15</f>
        <v>13434.82624</v>
      </c>
      <c r="S16" s="24">
        <f t="shared" si="7"/>
        <v>8761.843200000001</v>
      </c>
      <c r="T16" s="24">
        <f t="shared" si="7"/>
        <v>11849.023889999999</v>
      </c>
      <c r="U16" s="24">
        <f t="shared" si="7"/>
        <v>1572.1119700000002</v>
      </c>
      <c r="V16" s="24">
        <f t="shared" si="7"/>
        <v>2414.07034</v>
      </c>
      <c r="W16" s="24">
        <f t="shared" si="7"/>
        <v>2368.43574</v>
      </c>
      <c r="X16" s="24">
        <f t="shared" si="7"/>
        <v>7016.319750000001</v>
      </c>
      <c r="Y16" s="24">
        <f t="shared" si="7"/>
        <v>31789.062360000004</v>
      </c>
      <c r="Z16" s="24">
        <f t="shared" si="7"/>
        <v>13553.476200000001</v>
      </c>
      <c r="AA16" s="24">
        <f t="shared" si="7"/>
        <v>11953.98347</v>
      </c>
      <c r="AB16" s="24">
        <f t="shared" si="7"/>
        <v>11883.24984</v>
      </c>
      <c r="AC16" s="24">
        <f t="shared" si="7"/>
        <v>11997.33634</v>
      </c>
      <c r="AD16" s="24">
        <f t="shared" si="7"/>
        <v>16216.255110000002</v>
      </c>
      <c r="AE16" s="24">
        <f t="shared" si="7"/>
        <v>13866.073210000002</v>
      </c>
      <c r="AF16" s="24">
        <f t="shared" si="7"/>
        <v>7707.68394</v>
      </c>
      <c r="AG16" s="24">
        <f t="shared" si="7"/>
        <v>9895.863010000001</v>
      </c>
    </row>
    <row r="17" spans="1:33" ht="13.5" customHeight="1">
      <c r="A17" s="67"/>
      <c r="B17" s="15" t="s">
        <v>2</v>
      </c>
      <c r="C17" s="24">
        <f aca="true" t="shared" si="8" ref="C17:Q17">C16/C9/12</f>
        <v>0.5704325</v>
      </c>
      <c r="D17" s="24">
        <f t="shared" si="8"/>
        <v>0.5704325</v>
      </c>
      <c r="E17" s="24">
        <f>E16/E9/12</f>
        <v>0.3204325</v>
      </c>
      <c r="F17" s="24">
        <f t="shared" si="8"/>
        <v>1.901441666666667</v>
      </c>
      <c r="G17" s="24">
        <f t="shared" si="8"/>
        <v>1.901441666666667</v>
      </c>
      <c r="H17" s="24">
        <f t="shared" si="8"/>
        <v>1.140865</v>
      </c>
      <c r="I17" s="24">
        <f t="shared" si="8"/>
        <v>1.9014416666666667</v>
      </c>
      <c r="J17" s="24">
        <f t="shared" si="8"/>
        <v>1.3310091666666668</v>
      </c>
      <c r="K17" s="24">
        <f t="shared" si="8"/>
        <v>0.5704325</v>
      </c>
      <c r="L17" s="24">
        <f t="shared" si="8"/>
        <v>1.9014416666666663</v>
      </c>
      <c r="M17" s="24">
        <f t="shared" si="8"/>
        <v>1.901441666666667</v>
      </c>
      <c r="N17" s="24">
        <f t="shared" si="8"/>
        <v>1.901441666666667</v>
      </c>
      <c r="O17" s="24">
        <f t="shared" si="8"/>
        <v>1.9014416666666667</v>
      </c>
      <c r="P17" s="24">
        <f t="shared" si="8"/>
        <v>1.9014416666666667</v>
      </c>
      <c r="Q17" s="24">
        <f t="shared" si="8"/>
        <v>1.901441666666667</v>
      </c>
      <c r="R17" s="24">
        <f aca="true" t="shared" si="9" ref="R17:AG17">R16/R9/12</f>
        <v>1.901441666666667</v>
      </c>
      <c r="S17" s="24">
        <f t="shared" si="9"/>
        <v>1.901441666666667</v>
      </c>
      <c r="T17" s="24">
        <f t="shared" si="9"/>
        <v>1.9014416666666667</v>
      </c>
      <c r="U17" s="24">
        <f t="shared" si="9"/>
        <v>1.9014416666666667</v>
      </c>
      <c r="V17" s="24">
        <f t="shared" si="9"/>
        <v>1.901441666666667</v>
      </c>
      <c r="W17" s="24">
        <f t="shared" si="9"/>
        <v>1.9014416666666667</v>
      </c>
      <c r="X17" s="24">
        <f t="shared" si="9"/>
        <v>1.901441666666667</v>
      </c>
      <c r="Y17" s="24">
        <f t="shared" si="9"/>
        <v>1.901441666666667</v>
      </c>
      <c r="Z17" s="24">
        <f t="shared" si="9"/>
        <v>1.901441666666667</v>
      </c>
      <c r="AA17" s="24">
        <f t="shared" si="9"/>
        <v>1.9014416666666667</v>
      </c>
      <c r="AB17" s="24">
        <f t="shared" si="9"/>
        <v>1.901441666666667</v>
      </c>
      <c r="AC17" s="24">
        <f t="shared" si="9"/>
        <v>1.901441666666667</v>
      </c>
      <c r="AD17" s="24">
        <f t="shared" si="9"/>
        <v>1.9014416666666667</v>
      </c>
      <c r="AE17" s="24">
        <f t="shared" si="9"/>
        <v>1.901441666666667</v>
      </c>
      <c r="AF17" s="24">
        <f t="shared" si="9"/>
        <v>1.9014416666666667</v>
      </c>
      <c r="AG17" s="24">
        <f t="shared" si="9"/>
        <v>1.901441666666667</v>
      </c>
    </row>
    <row r="18" spans="1:33" ht="13.5" customHeight="1" thickBot="1">
      <c r="A18" s="68"/>
      <c r="B18" s="17" t="s">
        <v>0</v>
      </c>
      <c r="C18" s="22" t="s">
        <v>13</v>
      </c>
      <c r="D18" s="22" t="s">
        <v>13</v>
      </c>
      <c r="E18" s="22" t="s">
        <v>13</v>
      </c>
      <c r="F18" s="22" t="s">
        <v>13</v>
      </c>
      <c r="G18" s="22" t="s">
        <v>13</v>
      </c>
      <c r="H18" s="22" t="s">
        <v>13</v>
      </c>
      <c r="I18" s="22" t="s">
        <v>13</v>
      </c>
      <c r="J18" s="22" t="s">
        <v>13</v>
      </c>
      <c r="K18" s="22" t="s">
        <v>13</v>
      </c>
      <c r="L18" s="22" t="s">
        <v>13</v>
      </c>
      <c r="M18" s="22" t="s">
        <v>13</v>
      </c>
      <c r="N18" s="22" t="s">
        <v>13</v>
      </c>
      <c r="O18" s="22" t="s">
        <v>13</v>
      </c>
      <c r="P18" s="22" t="s">
        <v>13</v>
      </c>
      <c r="Q18" s="22" t="s">
        <v>13</v>
      </c>
      <c r="R18" s="22" t="s">
        <v>13</v>
      </c>
      <c r="S18" s="22" t="s">
        <v>13</v>
      </c>
      <c r="T18" s="22" t="s">
        <v>13</v>
      </c>
      <c r="U18" s="22" t="s">
        <v>13</v>
      </c>
      <c r="V18" s="22" t="s">
        <v>13</v>
      </c>
      <c r="W18" s="22" t="s">
        <v>13</v>
      </c>
      <c r="X18" s="22" t="s">
        <v>13</v>
      </c>
      <c r="Y18" s="22" t="s">
        <v>13</v>
      </c>
      <c r="Z18" s="22" t="s">
        <v>13</v>
      </c>
      <c r="AA18" s="22" t="s">
        <v>13</v>
      </c>
      <c r="AB18" s="22" t="s">
        <v>13</v>
      </c>
      <c r="AC18" s="22" t="s">
        <v>13</v>
      </c>
      <c r="AD18" s="22" t="s">
        <v>13</v>
      </c>
      <c r="AE18" s="22" t="s">
        <v>13</v>
      </c>
      <c r="AF18" s="22" t="s">
        <v>13</v>
      </c>
      <c r="AG18" s="22" t="s">
        <v>13</v>
      </c>
    </row>
    <row r="19" spans="1:33" ht="13.5" customHeight="1" thickTop="1">
      <c r="A19" s="66" t="s">
        <v>16</v>
      </c>
      <c r="B19" s="50" t="s">
        <v>62</v>
      </c>
      <c r="C19" s="25">
        <v>142</v>
      </c>
      <c r="D19" s="25">
        <v>160.5</v>
      </c>
      <c r="E19" s="25">
        <v>110</v>
      </c>
      <c r="F19" s="25">
        <v>423</v>
      </c>
      <c r="G19" s="25">
        <v>429</v>
      </c>
      <c r="H19" s="25">
        <v>431.2</v>
      </c>
      <c r="I19" s="25">
        <v>266.3</v>
      </c>
      <c r="J19" s="25">
        <v>407.7</v>
      </c>
      <c r="K19" s="25">
        <v>292</v>
      </c>
      <c r="L19" s="25">
        <v>433</v>
      </c>
      <c r="M19" s="25">
        <v>439</v>
      </c>
      <c r="N19" s="25">
        <v>182</v>
      </c>
      <c r="O19" s="25">
        <v>220</v>
      </c>
      <c r="P19" s="25">
        <v>162</v>
      </c>
      <c r="Q19" s="25">
        <v>182</v>
      </c>
      <c r="R19" s="25">
        <v>321</v>
      </c>
      <c r="S19" s="25">
        <v>280</v>
      </c>
      <c r="T19" s="25">
        <v>300</v>
      </c>
      <c r="U19" s="25">
        <v>110</v>
      </c>
      <c r="V19" s="25">
        <v>115</v>
      </c>
      <c r="W19" s="25">
        <v>123</v>
      </c>
      <c r="X19" s="25">
        <v>346.7</v>
      </c>
      <c r="Y19" s="25">
        <v>460</v>
      </c>
      <c r="Z19" s="25">
        <v>320</v>
      </c>
      <c r="AA19" s="25">
        <v>437</v>
      </c>
      <c r="AB19" s="25">
        <v>430</v>
      </c>
      <c r="AC19" s="25">
        <v>441</v>
      </c>
      <c r="AD19" s="25">
        <v>588</v>
      </c>
      <c r="AE19" s="25">
        <v>510</v>
      </c>
      <c r="AF19" s="25">
        <v>484.1</v>
      </c>
      <c r="AG19" s="25">
        <v>598</v>
      </c>
    </row>
    <row r="20" spans="1:33" ht="13.5" customHeight="1">
      <c r="A20" s="67"/>
      <c r="B20" s="14" t="s">
        <v>4</v>
      </c>
      <c r="C20" s="26">
        <f>C19*0.01</f>
        <v>1.42</v>
      </c>
      <c r="D20" s="26">
        <f>D19*0.01</f>
        <v>1.605</v>
      </c>
      <c r="E20" s="26">
        <f>E19*0.01</f>
        <v>1.1</v>
      </c>
      <c r="F20" s="26">
        <f aca="true" t="shared" si="10" ref="D20:AG20">F19*0.05</f>
        <v>21.150000000000002</v>
      </c>
      <c r="G20" s="26">
        <f t="shared" si="10"/>
        <v>21.450000000000003</v>
      </c>
      <c r="H20" s="26">
        <f t="shared" si="10"/>
        <v>21.560000000000002</v>
      </c>
      <c r="I20" s="26">
        <f t="shared" si="10"/>
        <v>13.315000000000001</v>
      </c>
      <c r="J20" s="26">
        <f t="shared" si="10"/>
        <v>20.385</v>
      </c>
      <c r="K20" s="26">
        <f>K19*0.03</f>
        <v>8.76</v>
      </c>
      <c r="L20" s="26">
        <f t="shared" si="10"/>
        <v>21.650000000000002</v>
      </c>
      <c r="M20" s="26">
        <f t="shared" si="10"/>
        <v>21.950000000000003</v>
      </c>
      <c r="N20" s="26">
        <f>N19*0.1</f>
        <v>18.2</v>
      </c>
      <c r="O20" s="26">
        <f>O19*0.08</f>
        <v>17.6</v>
      </c>
      <c r="P20" s="26">
        <f>P19*0.03</f>
        <v>4.859999999999999</v>
      </c>
      <c r="Q20" s="26">
        <f>Q19*0.03</f>
        <v>5.46</v>
      </c>
      <c r="R20" s="26">
        <f>R19*0.1</f>
        <v>32.1</v>
      </c>
      <c r="S20" s="26">
        <f>S19*0.09</f>
        <v>25.2</v>
      </c>
      <c r="T20" s="26">
        <f>T19*0.1</f>
        <v>30</v>
      </c>
      <c r="U20" s="26">
        <f>U19*0.01</f>
        <v>1.1</v>
      </c>
      <c r="V20" s="26">
        <f>V19*0.04</f>
        <v>4.6000000000000005</v>
      </c>
      <c r="W20" s="26">
        <f>W19*0.03</f>
        <v>3.69</v>
      </c>
      <c r="X20" s="26">
        <f t="shared" si="10"/>
        <v>17.335</v>
      </c>
      <c r="Y20" s="26">
        <f>Y19*0.2</f>
        <v>92</v>
      </c>
      <c r="Z20" s="26">
        <f>Z19*0.1</f>
        <v>32</v>
      </c>
      <c r="AA20" s="26">
        <f t="shared" si="10"/>
        <v>21.85</v>
      </c>
      <c r="AB20" s="26">
        <f t="shared" si="10"/>
        <v>21.5</v>
      </c>
      <c r="AC20" s="26">
        <f t="shared" si="10"/>
        <v>22.05</v>
      </c>
      <c r="AD20" s="26">
        <f>AD19*0.1</f>
        <v>58.800000000000004</v>
      </c>
      <c r="AE20" s="26">
        <f>AE19*0.08</f>
        <v>40.800000000000004</v>
      </c>
      <c r="AF20" s="26">
        <f t="shared" si="10"/>
        <v>24.205000000000002</v>
      </c>
      <c r="AG20" s="26">
        <f t="shared" si="10"/>
        <v>29.900000000000002</v>
      </c>
    </row>
    <row r="21" spans="1:33" ht="13.5" customHeight="1">
      <c r="A21" s="67"/>
      <c r="B21" s="15" t="s">
        <v>12</v>
      </c>
      <c r="C21" s="27">
        <f aca="true" t="shared" si="11" ref="C21:Q21">445.14*C20</f>
        <v>632.0988</v>
      </c>
      <c r="D21" s="27">
        <f t="shared" si="11"/>
        <v>714.4497</v>
      </c>
      <c r="E21" s="27">
        <f>445.14*E20</f>
        <v>489.654</v>
      </c>
      <c r="F21" s="27">
        <f t="shared" si="11"/>
        <v>9414.711000000001</v>
      </c>
      <c r="G21" s="27">
        <f t="shared" si="11"/>
        <v>9548.253</v>
      </c>
      <c r="H21" s="27">
        <f t="shared" si="11"/>
        <v>9597.218400000002</v>
      </c>
      <c r="I21" s="27">
        <f t="shared" si="11"/>
        <v>5927.0391</v>
      </c>
      <c r="J21" s="27">
        <f t="shared" si="11"/>
        <v>9074.1789</v>
      </c>
      <c r="K21" s="27">
        <f t="shared" si="11"/>
        <v>3899.4264</v>
      </c>
      <c r="L21" s="27">
        <f t="shared" si="11"/>
        <v>9637.281</v>
      </c>
      <c r="M21" s="27">
        <f t="shared" si="11"/>
        <v>9770.823</v>
      </c>
      <c r="N21" s="27">
        <f t="shared" si="11"/>
        <v>8101.548</v>
      </c>
      <c r="O21" s="27">
        <f t="shared" si="11"/>
        <v>7834.464</v>
      </c>
      <c r="P21" s="27">
        <f t="shared" si="11"/>
        <v>2163.3803999999996</v>
      </c>
      <c r="Q21" s="27">
        <f t="shared" si="11"/>
        <v>2430.4644</v>
      </c>
      <c r="R21" s="27">
        <f aca="true" t="shared" si="12" ref="R21:AG21">445.14*R20</f>
        <v>14288.994</v>
      </c>
      <c r="S21" s="27">
        <f t="shared" si="12"/>
        <v>11217.528</v>
      </c>
      <c r="T21" s="27">
        <f t="shared" si="12"/>
        <v>13354.199999999999</v>
      </c>
      <c r="U21" s="27">
        <f t="shared" si="12"/>
        <v>489.654</v>
      </c>
      <c r="V21" s="27">
        <f t="shared" si="12"/>
        <v>2047.6440000000002</v>
      </c>
      <c r="W21" s="27">
        <f t="shared" si="12"/>
        <v>1642.5665999999999</v>
      </c>
      <c r="X21" s="27">
        <f t="shared" si="12"/>
        <v>7716.5019</v>
      </c>
      <c r="Y21" s="27">
        <f t="shared" si="12"/>
        <v>40952.88</v>
      </c>
      <c r="Z21" s="27">
        <f t="shared" si="12"/>
        <v>14244.48</v>
      </c>
      <c r="AA21" s="27">
        <f t="shared" si="12"/>
        <v>9726.309000000001</v>
      </c>
      <c r="AB21" s="27">
        <f t="shared" si="12"/>
        <v>9570.51</v>
      </c>
      <c r="AC21" s="27">
        <f t="shared" si="12"/>
        <v>9815.337</v>
      </c>
      <c r="AD21" s="27">
        <f t="shared" si="12"/>
        <v>26174.232</v>
      </c>
      <c r="AE21" s="27">
        <f t="shared" si="12"/>
        <v>18161.712</v>
      </c>
      <c r="AF21" s="27">
        <f t="shared" si="12"/>
        <v>10774.6137</v>
      </c>
      <c r="AG21" s="27">
        <f t="shared" si="12"/>
        <v>13309.686</v>
      </c>
    </row>
    <row r="22" spans="1:33" ht="13.5" customHeight="1">
      <c r="A22" s="67"/>
      <c r="B22" s="15" t="s">
        <v>2</v>
      </c>
      <c r="C22" s="24">
        <f aca="true" t="shared" si="13" ref="C22:Q22">C21/C9/12</f>
        <v>0.3578457880434783</v>
      </c>
      <c r="D22" s="24">
        <f t="shared" si="13"/>
        <v>0.4120240484429066</v>
      </c>
      <c r="E22" s="24">
        <f>E21/E9/12</f>
        <v>0.4012241887905605</v>
      </c>
      <c r="F22" s="24">
        <f t="shared" si="13"/>
        <v>1.5275686331775702</v>
      </c>
      <c r="G22" s="24">
        <f t="shared" si="13"/>
        <v>1.5598662027053518</v>
      </c>
      <c r="H22" s="24">
        <f t="shared" si="13"/>
        <v>2.5165770925110134</v>
      </c>
      <c r="I22" s="24">
        <f t="shared" si="13"/>
        <v>1.4953676203451407</v>
      </c>
      <c r="J22" s="24">
        <f t="shared" si="13"/>
        <v>1.862516194581281</v>
      </c>
      <c r="K22" s="24">
        <f t="shared" si="13"/>
        <v>1.6587656967840736</v>
      </c>
      <c r="L22" s="24">
        <f t="shared" si="13"/>
        <v>1.5603395181659219</v>
      </c>
      <c r="M22" s="24">
        <f t="shared" si="13"/>
        <v>1.5798122817229336</v>
      </c>
      <c r="N22" s="24">
        <f t="shared" si="13"/>
        <v>2.0627222731439043</v>
      </c>
      <c r="O22" s="24">
        <f t="shared" si="13"/>
        <v>1.9327175843694493</v>
      </c>
      <c r="P22" s="24">
        <f t="shared" si="13"/>
        <v>1.2877264285714283</v>
      </c>
      <c r="Q22" s="24">
        <f t="shared" si="13"/>
        <v>1.4323811881188118</v>
      </c>
      <c r="R22" s="24">
        <f aca="true" t="shared" si="14" ref="R22:AG22">R21/R9/12</f>
        <v>2.0223327105978264</v>
      </c>
      <c r="S22" s="24">
        <f t="shared" si="14"/>
        <v>2.434359375</v>
      </c>
      <c r="T22" s="24">
        <f t="shared" si="14"/>
        <v>2.1429809358752165</v>
      </c>
      <c r="U22" s="24">
        <f t="shared" si="14"/>
        <v>0.5922278664731494</v>
      </c>
      <c r="V22" s="24">
        <f t="shared" si="14"/>
        <v>1.612826086956522</v>
      </c>
      <c r="W22" s="24">
        <f t="shared" si="14"/>
        <v>1.3186950867052023</v>
      </c>
      <c r="X22" s="24">
        <f t="shared" si="14"/>
        <v>2.0911929268292684</v>
      </c>
      <c r="Y22" s="24">
        <f t="shared" si="14"/>
        <v>2.4495693367786386</v>
      </c>
      <c r="Z22" s="24">
        <f t="shared" si="14"/>
        <v>1.9983838383838384</v>
      </c>
      <c r="AA22" s="24">
        <f t="shared" si="14"/>
        <v>1.547100114525673</v>
      </c>
      <c r="AB22" s="24">
        <f t="shared" si="14"/>
        <v>1.5313796082949311</v>
      </c>
      <c r="AC22" s="24">
        <f t="shared" si="14"/>
        <v>1.5556195321414987</v>
      </c>
      <c r="AD22" s="24">
        <f t="shared" si="14"/>
        <v>3.0690671169269734</v>
      </c>
      <c r="AE22" s="24">
        <f t="shared" si="14"/>
        <v>2.490498601283528</v>
      </c>
      <c r="AF22" s="24">
        <f t="shared" si="14"/>
        <v>2.658035746003552</v>
      </c>
      <c r="AG22" s="24">
        <f t="shared" si="14"/>
        <v>2.557391053723772</v>
      </c>
    </row>
    <row r="23" spans="1:33" ht="13.5" customHeight="1" thickBot="1">
      <c r="A23" s="68"/>
      <c r="B23" s="17" t="s">
        <v>0</v>
      </c>
      <c r="C23" s="22" t="s">
        <v>19</v>
      </c>
      <c r="D23" s="22" t="s">
        <v>19</v>
      </c>
      <c r="E23" s="22" t="s">
        <v>19</v>
      </c>
      <c r="F23" s="22" t="s">
        <v>19</v>
      </c>
      <c r="G23" s="22" t="s">
        <v>19</v>
      </c>
      <c r="H23" s="22" t="s">
        <v>19</v>
      </c>
      <c r="I23" s="22" t="s">
        <v>19</v>
      </c>
      <c r="J23" s="22" t="s">
        <v>19</v>
      </c>
      <c r="K23" s="22" t="s">
        <v>19</v>
      </c>
      <c r="L23" s="22" t="s">
        <v>19</v>
      </c>
      <c r="M23" s="22" t="s">
        <v>19</v>
      </c>
      <c r="N23" s="22" t="s">
        <v>19</v>
      </c>
      <c r="O23" s="22" t="s">
        <v>19</v>
      </c>
      <c r="P23" s="22" t="s">
        <v>19</v>
      </c>
      <c r="Q23" s="22" t="s">
        <v>19</v>
      </c>
      <c r="R23" s="22" t="s">
        <v>19</v>
      </c>
      <c r="S23" s="22" t="s">
        <v>19</v>
      </c>
      <c r="T23" s="22" t="s">
        <v>19</v>
      </c>
      <c r="U23" s="22" t="s">
        <v>19</v>
      </c>
      <c r="V23" s="22" t="s">
        <v>19</v>
      </c>
      <c r="W23" s="22" t="s">
        <v>19</v>
      </c>
      <c r="X23" s="22" t="s">
        <v>19</v>
      </c>
      <c r="Y23" s="22" t="s">
        <v>19</v>
      </c>
      <c r="Z23" s="22" t="s">
        <v>19</v>
      </c>
      <c r="AA23" s="22" t="s">
        <v>19</v>
      </c>
      <c r="AB23" s="22" t="s">
        <v>19</v>
      </c>
      <c r="AC23" s="22" t="s">
        <v>19</v>
      </c>
      <c r="AD23" s="22" t="s">
        <v>19</v>
      </c>
      <c r="AE23" s="22" t="s">
        <v>19</v>
      </c>
      <c r="AF23" s="22" t="s">
        <v>19</v>
      </c>
      <c r="AG23" s="22" t="s">
        <v>19</v>
      </c>
    </row>
    <row r="24" spans="1:33" ht="13.5" customHeight="1" thickTop="1">
      <c r="A24" s="57" t="s">
        <v>61</v>
      </c>
      <c r="B24" s="13" t="s">
        <v>12</v>
      </c>
      <c r="C24" s="4">
        <v>7500</v>
      </c>
      <c r="D24" s="4">
        <v>7500</v>
      </c>
      <c r="E24" s="4">
        <v>6000</v>
      </c>
      <c r="F24" s="4">
        <v>7500</v>
      </c>
      <c r="G24" s="4">
        <v>7500</v>
      </c>
      <c r="H24" s="4">
        <v>7500</v>
      </c>
      <c r="I24" s="4">
        <v>7500</v>
      </c>
      <c r="J24" s="4">
        <v>7500</v>
      </c>
      <c r="K24" s="4">
        <v>7500</v>
      </c>
      <c r="L24" s="4">
        <v>7500</v>
      </c>
      <c r="M24" s="4">
        <v>7500</v>
      </c>
      <c r="N24" s="4">
        <v>2500</v>
      </c>
      <c r="O24" s="4">
        <v>2500</v>
      </c>
      <c r="P24" s="4">
        <v>2500</v>
      </c>
      <c r="Q24" s="4">
        <v>2500</v>
      </c>
      <c r="R24" s="4">
        <v>2500</v>
      </c>
      <c r="S24" s="4">
        <v>2500</v>
      </c>
      <c r="T24" s="4">
        <v>2500</v>
      </c>
      <c r="U24" s="4">
        <v>2500</v>
      </c>
      <c r="V24" s="4">
        <v>2500</v>
      </c>
      <c r="W24" s="4">
        <v>2500</v>
      </c>
      <c r="X24" s="4">
        <v>2500</v>
      </c>
      <c r="Y24" s="4">
        <v>7500</v>
      </c>
      <c r="Z24" s="4">
        <v>7500</v>
      </c>
      <c r="AA24" s="4">
        <v>7500</v>
      </c>
      <c r="AB24" s="4">
        <v>7500</v>
      </c>
      <c r="AC24" s="4">
        <v>7500</v>
      </c>
      <c r="AD24" s="4">
        <v>2500</v>
      </c>
      <c r="AE24" s="4">
        <v>7500</v>
      </c>
      <c r="AF24" s="4">
        <v>2500</v>
      </c>
      <c r="AG24" s="4">
        <v>2500</v>
      </c>
    </row>
    <row r="25" spans="1:33" ht="13.5" customHeight="1">
      <c r="A25" s="58"/>
      <c r="B25" s="13" t="s">
        <v>2</v>
      </c>
      <c r="C25" s="4">
        <f aca="true" t="shared" si="15" ref="C25:AG25">C24/C9/12</f>
        <v>4.2459239130434785</v>
      </c>
      <c r="D25" s="4">
        <f t="shared" si="15"/>
        <v>4.325259515570934</v>
      </c>
      <c r="E25" s="4">
        <f t="shared" si="15"/>
        <v>4.916420845624385</v>
      </c>
      <c r="F25" s="4">
        <f t="shared" si="15"/>
        <v>1.2169003115264798</v>
      </c>
      <c r="G25" s="4">
        <f t="shared" si="15"/>
        <v>1.225249950990002</v>
      </c>
      <c r="H25" s="4">
        <f t="shared" si="15"/>
        <v>1.9666456891126494</v>
      </c>
      <c r="I25" s="4">
        <f t="shared" si="15"/>
        <v>1.8922191946715108</v>
      </c>
      <c r="J25" s="4">
        <f t="shared" si="15"/>
        <v>1.5394088669950738</v>
      </c>
      <c r="K25" s="4">
        <f t="shared" si="15"/>
        <v>3.1904032669729454</v>
      </c>
      <c r="L25" s="4">
        <f t="shared" si="15"/>
        <v>1.214299591995337</v>
      </c>
      <c r="M25" s="4">
        <f t="shared" si="15"/>
        <v>1.2126503686457122</v>
      </c>
      <c r="N25" s="4">
        <f t="shared" si="15"/>
        <v>0.6365210306548529</v>
      </c>
      <c r="O25" s="4">
        <f t="shared" si="15"/>
        <v>0.6167357410696664</v>
      </c>
      <c r="P25" s="4">
        <f t="shared" si="15"/>
        <v>1.4880952380952381</v>
      </c>
      <c r="Q25" s="4">
        <f t="shared" si="15"/>
        <v>1.4733616218764733</v>
      </c>
      <c r="R25" s="4">
        <f t="shared" si="15"/>
        <v>0.3538269927536232</v>
      </c>
      <c r="S25" s="4">
        <f t="shared" si="15"/>
        <v>0.5425347222222222</v>
      </c>
      <c r="T25" s="4">
        <f t="shared" si="15"/>
        <v>0.4011810770909558</v>
      </c>
      <c r="U25" s="4">
        <f t="shared" si="15"/>
        <v>3.023705853894533</v>
      </c>
      <c r="V25" s="4">
        <f t="shared" si="15"/>
        <v>1.969124133585381</v>
      </c>
      <c r="W25" s="4">
        <f t="shared" si="15"/>
        <v>2.0070648683365446</v>
      </c>
      <c r="X25" s="4">
        <f t="shared" si="15"/>
        <v>0.6775067750677507</v>
      </c>
      <c r="Y25" s="4">
        <f t="shared" si="15"/>
        <v>0.4486075222509331</v>
      </c>
      <c r="Z25" s="4">
        <f t="shared" si="15"/>
        <v>1.0521885521885521</v>
      </c>
      <c r="AA25" s="4">
        <f t="shared" si="15"/>
        <v>1.1929757587325827</v>
      </c>
      <c r="AB25" s="4">
        <f t="shared" si="15"/>
        <v>1.2000768049155146</v>
      </c>
      <c r="AC25" s="4">
        <f t="shared" si="15"/>
        <v>1.1886648915937619</v>
      </c>
      <c r="AD25" s="4">
        <f t="shared" si="15"/>
        <v>0.29313822053374605</v>
      </c>
      <c r="AE25" s="4">
        <f t="shared" si="15"/>
        <v>1.0284679940760244</v>
      </c>
      <c r="AF25" s="4">
        <f t="shared" si="15"/>
        <v>0.6167357410696664</v>
      </c>
      <c r="AG25" s="4">
        <f t="shared" si="15"/>
        <v>0.4803627699638768</v>
      </c>
    </row>
    <row r="26" spans="1:33" ht="13.5" customHeight="1" thickBot="1">
      <c r="A26" s="59"/>
      <c r="B26" s="17" t="s">
        <v>0</v>
      </c>
      <c r="C26" s="22" t="s">
        <v>63</v>
      </c>
      <c r="D26" s="22" t="s">
        <v>63</v>
      </c>
      <c r="E26" s="22" t="s">
        <v>63</v>
      </c>
      <c r="F26" s="22" t="s">
        <v>63</v>
      </c>
      <c r="G26" s="22" t="s">
        <v>63</v>
      </c>
      <c r="H26" s="22" t="s">
        <v>63</v>
      </c>
      <c r="I26" s="22" t="s">
        <v>63</v>
      </c>
      <c r="J26" s="22" t="s">
        <v>63</v>
      </c>
      <c r="K26" s="22" t="s">
        <v>63</v>
      </c>
      <c r="L26" s="22" t="s">
        <v>63</v>
      </c>
      <c r="M26" s="22" t="s">
        <v>63</v>
      </c>
      <c r="N26" s="22" t="s">
        <v>63</v>
      </c>
      <c r="O26" s="22" t="s">
        <v>63</v>
      </c>
      <c r="P26" s="22" t="s">
        <v>63</v>
      </c>
      <c r="Q26" s="22" t="s">
        <v>63</v>
      </c>
      <c r="R26" s="22" t="s">
        <v>63</v>
      </c>
      <c r="S26" s="22" t="s">
        <v>63</v>
      </c>
      <c r="T26" s="22" t="s">
        <v>63</v>
      </c>
      <c r="U26" s="22" t="s">
        <v>63</v>
      </c>
      <c r="V26" s="22" t="s">
        <v>63</v>
      </c>
      <c r="W26" s="22" t="s">
        <v>63</v>
      </c>
      <c r="X26" s="22" t="s">
        <v>63</v>
      </c>
      <c r="Y26" s="22" t="s">
        <v>63</v>
      </c>
      <c r="Z26" s="22" t="s">
        <v>63</v>
      </c>
      <c r="AA26" s="22" t="s">
        <v>63</v>
      </c>
      <c r="AB26" s="22" t="s">
        <v>63</v>
      </c>
      <c r="AC26" s="22" t="s">
        <v>63</v>
      </c>
      <c r="AD26" s="22" t="s">
        <v>63</v>
      </c>
      <c r="AE26" s="22" t="s">
        <v>63</v>
      </c>
      <c r="AF26" s="22" t="s">
        <v>63</v>
      </c>
      <c r="AG26" s="22" t="s">
        <v>63</v>
      </c>
    </row>
    <row r="27" spans="1:33" ht="13.5" customHeight="1" thickTop="1">
      <c r="A27" s="57" t="s">
        <v>17</v>
      </c>
      <c r="B27" s="16" t="s">
        <v>5</v>
      </c>
      <c r="C27" s="28">
        <f>C10*0.25%</f>
        <v>0.368</v>
      </c>
      <c r="D27" s="28">
        <f>D10*0.15%</f>
        <v>0.21675</v>
      </c>
      <c r="E27" s="28">
        <f>E10*0.15%</f>
        <v>0.15255000000000002</v>
      </c>
      <c r="F27" s="28">
        <f>F10*0.48%</f>
        <v>2.46528</v>
      </c>
      <c r="G27" s="28">
        <f>G10*0.6%</f>
        <v>3.0606</v>
      </c>
      <c r="H27" s="28">
        <f>H10*0.1%</f>
        <v>0.3178</v>
      </c>
      <c r="I27" s="28">
        <f>I10*0.7%</f>
        <v>2.3121</v>
      </c>
      <c r="J27" s="28">
        <f>J10*0.7%</f>
        <v>2.8419999999999996</v>
      </c>
      <c r="K27" s="28">
        <f aca="true" t="shared" si="16" ref="K27:AG27">K10*0.48%</f>
        <v>0.9403199999999999</v>
      </c>
      <c r="L27" s="28">
        <f t="shared" si="16"/>
        <v>2.47056</v>
      </c>
      <c r="M27" s="28">
        <f t="shared" si="16"/>
        <v>2.4739199999999997</v>
      </c>
      <c r="N27" s="28">
        <f t="shared" si="16"/>
        <v>1.57104</v>
      </c>
      <c r="O27" s="28">
        <f t="shared" si="16"/>
        <v>1.62144</v>
      </c>
      <c r="P27" s="28">
        <f t="shared" si="16"/>
        <v>0.6719999999999999</v>
      </c>
      <c r="Q27" s="28">
        <f t="shared" si="16"/>
        <v>0.67872</v>
      </c>
      <c r="R27" s="28">
        <f t="shared" si="16"/>
        <v>2.8262399999999994</v>
      </c>
      <c r="S27" s="28">
        <f t="shared" si="16"/>
        <v>1.8432</v>
      </c>
      <c r="T27" s="28">
        <f t="shared" si="16"/>
        <v>2.4926399999999997</v>
      </c>
      <c r="U27" s="28">
        <f t="shared" si="16"/>
        <v>0.33072</v>
      </c>
      <c r="V27" s="28">
        <f t="shared" si="16"/>
        <v>0.50784</v>
      </c>
      <c r="W27" s="28">
        <f t="shared" si="16"/>
        <v>0.49823999999999996</v>
      </c>
      <c r="X27" s="28">
        <f t="shared" si="16"/>
        <v>1.476</v>
      </c>
      <c r="Y27" s="28">
        <f t="shared" si="16"/>
        <v>6.68736</v>
      </c>
      <c r="Z27" s="28">
        <f t="shared" si="16"/>
        <v>2.8512</v>
      </c>
      <c r="AA27" s="28">
        <f t="shared" si="16"/>
        <v>2.5147199999999996</v>
      </c>
      <c r="AB27" s="28">
        <f t="shared" si="16"/>
        <v>2.4998399999999994</v>
      </c>
      <c r="AC27" s="28">
        <f t="shared" si="16"/>
        <v>2.5238399999999994</v>
      </c>
      <c r="AD27" s="28">
        <f t="shared" si="16"/>
        <v>3.4113599999999997</v>
      </c>
      <c r="AE27" s="28">
        <f t="shared" si="16"/>
        <v>2.91696</v>
      </c>
      <c r="AF27" s="28">
        <f t="shared" si="16"/>
        <v>1.62144</v>
      </c>
      <c r="AG27" s="28">
        <f t="shared" si="16"/>
        <v>2.0817599999999996</v>
      </c>
    </row>
    <row r="28" spans="1:33" ht="13.5" customHeight="1">
      <c r="A28" s="58"/>
      <c r="B28" s="13" t="s">
        <v>12</v>
      </c>
      <c r="C28" s="4">
        <f aca="true" t="shared" si="17" ref="C28:Q28">45.32*C27</f>
        <v>16.67776</v>
      </c>
      <c r="D28" s="4">
        <f t="shared" si="17"/>
        <v>9.82311</v>
      </c>
      <c r="E28" s="4">
        <f>45.32*E27</f>
        <v>6.913566000000001</v>
      </c>
      <c r="F28" s="4">
        <f t="shared" si="17"/>
        <v>111.7264896</v>
      </c>
      <c r="G28" s="4">
        <f t="shared" si="17"/>
        <v>138.706392</v>
      </c>
      <c r="H28" s="4">
        <f t="shared" si="17"/>
        <v>14.402696</v>
      </c>
      <c r="I28" s="4">
        <f t="shared" si="17"/>
        <v>104.784372</v>
      </c>
      <c r="J28" s="4">
        <f t="shared" si="17"/>
        <v>128.79943999999998</v>
      </c>
      <c r="K28" s="4">
        <f t="shared" si="17"/>
        <v>42.6153024</v>
      </c>
      <c r="L28" s="4">
        <f t="shared" si="17"/>
        <v>111.9657792</v>
      </c>
      <c r="M28" s="4">
        <f t="shared" si="17"/>
        <v>112.11805439999999</v>
      </c>
      <c r="N28" s="4">
        <f t="shared" si="17"/>
        <v>71.1995328</v>
      </c>
      <c r="O28" s="4">
        <f t="shared" si="17"/>
        <v>73.4836608</v>
      </c>
      <c r="P28" s="4">
        <f t="shared" si="17"/>
        <v>30.455039999999997</v>
      </c>
      <c r="Q28" s="4">
        <f t="shared" si="17"/>
        <v>30.7595904</v>
      </c>
      <c r="R28" s="4">
        <f aca="true" t="shared" si="18" ref="R28:AG28">45.32*R27</f>
        <v>128.08519679999998</v>
      </c>
      <c r="S28" s="4">
        <f t="shared" si="18"/>
        <v>83.533824</v>
      </c>
      <c r="T28" s="4">
        <f t="shared" si="18"/>
        <v>112.96644479999999</v>
      </c>
      <c r="U28" s="4">
        <f t="shared" si="18"/>
        <v>14.9882304</v>
      </c>
      <c r="V28" s="4">
        <f t="shared" si="18"/>
        <v>23.0153088</v>
      </c>
      <c r="W28" s="4">
        <f t="shared" si="18"/>
        <v>22.580236799999998</v>
      </c>
      <c r="X28" s="4">
        <f t="shared" si="18"/>
        <v>66.89232</v>
      </c>
      <c r="Y28" s="4">
        <f t="shared" si="18"/>
        <v>303.0711552</v>
      </c>
      <c r="Z28" s="4">
        <f t="shared" si="18"/>
        <v>129.216384</v>
      </c>
      <c r="AA28" s="4">
        <f t="shared" si="18"/>
        <v>113.96711039999998</v>
      </c>
      <c r="AB28" s="4">
        <f t="shared" si="18"/>
        <v>113.29274879999997</v>
      </c>
      <c r="AC28" s="4">
        <f t="shared" si="18"/>
        <v>114.38042879999998</v>
      </c>
      <c r="AD28" s="4">
        <f t="shared" si="18"/>
        <v>154.6028352</v>
      </c>
      <c r="AE28" s="4">
        <f t="shared" si="18"/>
        <v>132.1966272</v>
      </c>
      <c r="AF28" s="4">
        <f t="shared" si="18"/>
        <v>73.4836608</v>
      </c>
      <c r="AG28" s="4">
        <f t="shared" si="18"/>
        <v>94.34536319999998</v>
      </c>
    </row>
    <row r="29" spans="1:33" ht="13.5" customHeight="1">
      <c r="A29" s="58"/>
      <c r="B29" s="13" t="s">
        <v>2</v>
      </c>
      <c r="C29" s="4">
        <f aca="true" t="shared" si="19" ref="C29:AG29">C28/C9/12</f>
        <v>0.009441666666666666</v>
      </c>
      <c r="D29" s="4">
        <f t="shared" si="19"/>
        <v>0.005665</v>
      </c>
      <c r="E29" s="4">
        <f t="shared" si="19"/>
        <v>0.005665000000000001</v>
      </c>
      <c r="F29" s="4">
        <f t="shared" si="19"/>
        <v>0.018128</v>
      </c>
      <c r="G29" s="4">
        <f t="shared" si="19"/>
        <v>0.02266</v>
      </c>
      <c r="H29" s="4">
        <f t="shared" si="19"/>
        <v>0.0037766666666666665</v>
      </c>
      <c r="I29" s="4">
        <f t="shared" si="19"/>
        <v>0.026436666666666667</v>
      </c>
      <c r="J29" s="4">
        <f t="shared" si="19"/>
        <v>0.026436666666666664</v>
      </c>
      <c r="K29" s="4">
        <f t="shared" si="19"/>
        <v>0.018128</v>
      </c>
      <c r="L29" s="4">
        <f t="shared" si="19"/>
        <v>0.018128</v>
      </c>
      <c r="M29" s="4">
        <f t="shared" si="19"/>
        <v>0.018128</v>
      </c>
      <c r="N29" s="4">
        <f t="shared" si="19"/>
        <v>0.018128</v>
      </c>
      <c r="O29" s="4">
        <f t="shared" si="19"/>
        <v>0.018128</v>
      </c>
      <c r="P29" s="4">
        <f t="shared" si="19"/>
        <v>0.018128</v>
      </c>
      <c r="Q29" s="4">
        <f t="shared" si="19"/>
        <v>0.018128000000000002</v>
      </c>
      <c r="R29" s="4">
        <f t="shared" si="19"/>
        <v>0.018128</v>
      </c>
      <c r="S29" s="4">
        <f t="shared" si="19"/>
        <v>0.018128</v>
      </c>
      <c r="T29" s="4">
        <f t="shared" si="19"/>
        <v>0.018128000000000002</v>
      </c>
      <c r="U29" s="4">
        <f t="shared" si="19"/>
        <v>0.018128000000000002</v>
      </c>
      <c r="V29" s="4">
        <f t="shared" si="19"/>
        <v>0.018128000000000002</v>
      </c>
      <c r="W29" s="4">
        <f t="shared" si="19"/>
        <v>0.018128</v>
      </c>
      <c r="X29" s="4">
        <f t="shared" si="19"/>
        <v>0.018128000000000002</v>
      </c>
      <c r="Y29" s="4">
        <f t="shared" si="19"/>
        <v>0.018128000000000002</v>
      </c>
      <c r="Z29" s="4">
        <f t="shared" si="19"/>
        <v>0.018128000000000002</v>
      </c>
      <c r="AA29" s="4">
        <f t="shared" si="19"/>
        <v>0.018128</v>
      </c>
      <c r="AB29" s="4">
        <f t="shared" si="19"/>
        <v>0.018127999999999995</v>
      </c>
      <c r="AC29" s="4">
        <f t="shared" si="19"/>
        <v>0.018128</v>
      </c>
      <c r="AD29" s="4">
        <f t="shared" si="19"/>
        <v>0.018128</v>
      </c>
      <c r="AE29" s="4">
        <f t="shared" si="19"/>
        <v>0.018128</v>
      </c>
      <c r="AF29" s="4">
        <f t="shared" si="19"/>
        <v>0.018128</v>
      </c>
      <c r="AG29" s="4">
        <f t="shared" si="19"/>
        <v>0.018127999999999995</v>
      </c>
    </row>
    <row r="30" spans="1:33" ht="13.5" customHeight="1" thickBot="1">
      <c r="A30" s="59"/>
      <c r="B30" s="17" t="s">
        <v>0</v>
      </c>
      <c r="C30" s="22" t="s">
        <v>13</v>
      </c>
      <c r="D30" s="22" t="s">
        <v>13</v>
      </c>
      <c r="E30" s="22" t="s">
        <v>13</v>
      </c>
      <c r="F30" s="22" t="s">
        <v>13</v>
      </c>
      <c r="G30" s="22" t="s">
        <v>13</v>
      </c>
      <c r="H30" s="22" t="s">
        <v>13</v>
      </c>
      <c r="I30" s="22" t="s">
        <v>13</v>
      </c>
      <c r="J30" s="22" t="s">
        <v>13</v>
      </c>
      <c r="K30" s="22" t="s">
        <v>13</v>
      </c>
      <c r="L30" s="22" t="s">
        <v>13</v>
      </c>
      <c r="M30" s="22" t="s">
        <v>13</v>
      </c>
      <c r="N30" s="22" t="s">
        <v>13</v>
      </c>
      <c r="O30" s="22" t="s">
        <v>13</v>
      </c>
      <c r="P30" s="22" t="s">
        <v>13</v>
      </c>
      <c r="Q30" s="22" t="s">
        <v>13</v>
      </c>
      <c r="R30" s="22" t="s">
        <v>13</v>
      </c>
      <c r="S30" s="22" t="s">
        <v>13</v>
      </c>
      <c r="T30" s="22" t="s">
        <v>13</v>
      </c>
      <c r="U30" s="22" t="s">
        <v>13</v>
      </c>
      <c r="V30" s="22" t="s">
        <v>13</v>
      </c>
      <c r="W30" s="22" t="s">
        <v>13</v>
      </c>
      <c r="X30" s="22" t="s">
        <v>13</v>
      </c>
      <c r="Y30" s="22" t="s">
        <v>13</v>
      </c>
      <c r="Z30" s="22" t="s">
        <v>13</v>
      </c>
      <c r="AA30" s="22" t="s">
        <v>13</v>
      </c>
      <c r="AB30" s="22" t="s">
        <v>13</v>
      </c>
      <c r="AC30" s="22" t="s">
        <v>13</v>
      </c>
      <c r="AD30" s="22" t="s">
        <v>13</v>
      </c>
      <c r="AE30" s="22" t="s">
        <v>13</v>
      </c>
      <c r="AF30" s="22" t="s">
        <v>13</v>
      </c>
      <c r="AG30" s="22" t="s">
        <v>13</v>
      </c>
    </row>
    <row r="31" spans="1:33" ht="13.5" customHeight="1" thickTop="1">
      <c r="A31" s="66" t="s">
        <v>18</v>
      </c>
      <c r="B31" s="51" t="s">
        <v>14</v>
      </c>
      <c r="C31" s="29">
        <v>4</v>
      </c>
      <c r="D31" s="29">
        <v>8</v>
      </c>
      <c r="E31" s="29">
        <v>4</v>
      </c>
      <c r="F31" s="29">
        <v>16</v>
      </c>
      <c r="G31" s="29">
        <v>16</v>
      </c>
      <c r="H31" s="29">
        <v>4</v>
      </c>
      <c r="I31" s="29">
        <v>10</v>
      </c>
      <c r="J31" s="29">
        <v>18</v>
      </c>
      <c r="K31" s="29">
        <v>4</v>
      </c>
      <c r="L31" s="29">
        <v>16</v>
      </c>
      <c r="M31" s="29">
        <v>16</v>
      </c>
      <c r="N31" s="29">
        <v>10</v>
      </c>
      <c r="O31" s="29">
        <v>14</v>
      </c>
      <c r="P31" s="29">
        <v>8</v>
      </c>
      <c r="Q31" s="29">
        <v>8</v>
      </c>
      <c r="R31" s="29">
        <v>24</v>
      </c>
      <c r="S31" s="29">
        <v>20</v>
      </c>
      <c r="T31" s="29">
        <v>26</v>
      </c>
      <c r="U31" s="29">
        <v>0</v>
      </c>
      <c r="V31" s="29">
        <v>0</v>
      </c>
      <c r="W31" s="29">
        <v>0</v>
      </c>
      <c r="X31" s="29">
        <v>12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</row>
    <row r="32" spans="1:33" ht="13.5" customHeight="1">
      <c r="A32" s="67"/>
      <c r="B32" s="52" t="s">
        <v>4</v>
      </c>
      <c r="C32" s="30">
        <f>C31*15%</f>
        <v>0.6</v>
      </c>
      <c r="D32" s="30">
        <f>D31*8%</f>
        <v>0.64</v>
      </c>
      <c r="E32" s="30">
        <f>E31*8%</f>
        <v>0.32</v>
      </c>
      <c r="F32" s="30">
        <f>F31*10%</f>
        <v>1.6</v>
      </c>
      <c r="G32" s="30">
        <f aca="true" t="shared" si="20" ref="G32:Q32">G31*10%</f>
        <v>1.6</v>
      </c>
      <c r="H32" s="30">
        <f t="shared" si="20"/>
        <v>0.4</v>
      </c>
      <c r="I32" s="30">
        <f t="shared" si="20"/>
        <v>1</v>
      </c>
      <c r="J32" s="30">
        <f t="shared" si="20"/>
        <v>1.8</v>
      </c>
      <c r="K32" s="30">
        <f t="shared" si="20"/>
        <v>0.4</v>
      </c>
      <c r="L32" s="30">
        <f t="shared" si="20"/>
        <v>1.6</v>
      </c>
      <c r="M32" s="30">
        <f t="shared" si="20"/>
        <v>1.6</v>
      </c>
      <c r="N32" s="30">
        <f t="shared" si="20"/>
        <v>1</v>
      </c>
      <c r="O32" s="30">
        <f t="shared" si="20"/>
        <v>1.4000000000000001</v>
      </c>
      <c r="P32" s="30">
        <f t="shared" si="20"/>
        <v>0.8</v>
      </c>
      <c r="Q32" s="30">
        <f t="shared" si="20"/>
        <v>0.8</v>
      </c>
      <c r="R32" s="30">
        <f aca="true" t="shared" si="21" ref="R32:AG32">R31*10%</f>
        <v>2.4000000000000004</v>
      </c>
      <c r="S32" s="30">
        <f t="shared" si="21"/>
        <v>2</v>
      </c>
      <c r="T32" s="30">
        <f t="shared" si="21"/>
        <v>2.6</v>
      </c>
      <c r="U32" s="30">
        <f t="shared" si="21"/>
        <v>0</v>
      </c>
      <c r="V32" s="30">
        <f t="shared" si="21"/>
        <v>0</v>
      </c>
      <c r="W32" s="30">
        <f t="shared" si="21"/>
        <v>0</v>
      </c>
      <c r="X32" s="30">
        <f t="shared" si="21"/>
        <v>1.2000000000000002</v>
      </c>
      <c r="Y32" s="30">
        <f t="shared" si="21"/>
        <v>0</v>
      </c>
      <c r="Z32" s="30">
        <f t="shared" si="21"/>
        <v>0</v>
      </c>
      <c r="AA32" s="30">
        <f t="shared" si="21"/>
        <v>0</v>
      </c>
      <c r="AB32" s="30">
        <f t="shared" si="21"/>
        <v>0</v>
      </c>
      <c r="AC32" s="30">
        <f t="shared" si="21"/>
        <v>0</v>
      </c>
      <c r="AD32" s="30">
        <f t="shared" si="21"/>
        <v>0</v>
      </c>
      <c r="AE32" s="30">
        <f t="shared" si="21"/>
        <v>0</v>
      </c>
      <c r="AF32" s="30">
        <f t="shared" si="21"/>
        <v>0</v>
      </c>
      <c r="AG32" s="30">
        <f t="shared" si="21"/>
        <v>0</v>
      </c>
    </row>
    <row r="33" spans="1:33" ht="13.5" customHeight="1">
      <c r="A33" s="67"/>
      <c r="B33" s="12" t="s">
        <v>1</v>
      </c>
      <c r="C33" s="31">
        <f aca="true" t="shared" si="22" ref="C33:Q33">C32*1209.48</f>
        <v>725.688</v>
      </c>
      <c r="D33" s="31">
        <f t="shared" si="22"/>
        <v>774.0672000000001</v>
      </c>
      <c r="E33" s="31">
        <f>E32*1209.48</f>
        <v>387.03360000000004</v>
      </c>
      <c r="F33" s="31">
        <f t="shared" si="22"/>
        <v>1935.1680000000001</v>
      </c>
      <c r="G33" s="31">
        <f t="shared" si="22"/>
        <v>1935.1680000000001</v>
      </c>
      <c r="H33" s="31">
        <f t="shared" si="22"/>
        <v>483.79200000000003</v>
      </c>
      <c r="I33" s="31">
        <f t="shared" si="22"/>
        <v>1209.48</v>
      </c>
      <c r="J33" s="31">
        <f t="shared" si="22"/>
        <v>2177.0640000000003</v>
      </c>
      <c r="K33" s="31">
        <f t="shared" si="22"/>
        <v>483.79200000000003</v>
      </c>
      <c r="L33" s="31">
        <f t="shared" si="22"/>
        <v>1935.1680000000001</v>
      </c>
      <c r="M33" s="31">
        <f t="shared" si="22"/>
        <v>1935.1680000000001</v>
      </c>
      <c r="N33" s="31">
        <f t="shared" si="22"/>
        <v>1209.48</v>
      </c>
      <c r="O33" s="31">
        <f t="shared" si="22"/>
        <v>1693.2720000000002</v>
      </c>
      <c r="P33" s="31">
        <f t="shared" si="22"/>
        <v>967.5840000000001</v>
      </c>
      <c r="Q33" s="31">
        <f t="shared" si="22"/>
        <v>967.5840000000001</v>
      </c>
      <c r="R33" s="31">
        <f aca="true" t="shared" si="23" ref="R33:AG33">R32*1209.48</f>
        <v>2902.7520000000004</v>
      </c>
      <c r="S33" s="31">
        <f t="shared" si="23"/>
        <v>2418.96</v>
      </c>
      <c r="T33" s="31">
        <f t="shared" si="23"/>
        <v>3144.648</v>
      </c>
      <c r="U33" s="31">
        <f t="shared" si="23"/>
        <v>0</v>
      </c>
      <c r="V33" s="31">
        <f t="shared" si="23"/>
        <v>0</v>
      </c>
      <c r="W33" s="31">
        <f t="shared" si="23"/>
        <v>0</v>
      </c>
      <c r="X33" s="31">
        <f t="shared" si="23"/>
        <v>1451.3760000000002</v>
      </c>
      <c r="Y33" s="31">
        <f t="shared" si="23"/>
        <v>0</v>
      </c>
      <c r="Z33" s="31">
        <f t="shared" si="23"/>
        <v>0</v>
      </c>
      <c r="AA33" s="31">
        <f t="shared" si="23"/>
        <v>0</v>
      </c>
      <c r="AB33" s="31">
        <f t="shared" si="23"/>
        <v>0</v>
      </c>
      <c r="AC33" s="31">
        <f t="shared" si="23"/>
        <v>0</v>
      </c>
      <c r="AD33" s="31">
        <f t="shared" si="23"/>
        <v>0</v>
      </c>
      <c r="AE33" s="31">
        <f t="shared" si="23"/>
        <v>0</v>
      </c>
      <c r="AF33" s="31">
        <f t="shared" si="23"/>
        <v>0</v>
      </c>
      <c r="AG33" s="31">
        <f t="shared" si="23"/>
        <v>0</v>
      </c>
    </row>
    <row r="34" spans="1:33" ht="13.5" customHeight="1">
      <c r="A34" s="67"/>
      <c r="B34" s="12" t="s">
        <v>2</v>
      </c>
      <c r="C34" s="32">
        <f aca="true" t="shared" si="24" ref="C34:AG34">C33/C9</f>
        <v>4.929945652173913</v>
      </c>
      <c r="D34" s="32">
        <f t="shared" si="24"/>
        <v>5.356866435986159</v>
      </c>
      <c r="E34" s="32">
        <f t="shared" si="24"/>
        <v>3.8056401179941006</v>
      </c>
      <c r="F34" s="32">
        <f t="shared" si="24"/>
        <v>3.7678504672897195</v>
      </c>
      <c r="G34" s="32">
        <f t="shared" si="24"/>
        <v>3.7937031954518723</v>
      </c>
      <c r="H34" s="32">
        <f t="shared" si="24"/>
        <v>1.5223159219634992</v>
      </c>
      <c r="I34" s="32">
        <f t="shared" si="24"/>
        <v>3.6617620345140782</v>
      </c>
      <c r="J34" s="32">
        <f t="shared" si="24"/>
        <v>5.362226600985222</v>
      </c>
      <c r="K34" s="32">
        <f t="shared" si="24"/>
        <v>2.4695865237366004</v>
      </c>
      <c r="L34" s="32">
        <f t="shared" si="24"/>
        <v>3.759797940547892</v>
      </c>
      <c r="M34" s="32">
        <f t="shared" si="24"/>
        <v>3.754691501746217</v>
      </c>
      <c r="N34" s="32">
        <f t="shared" si="24"/>
        <v>3.6953253895508706</v>
      </c>
      <c r="O34" s="32">
        <f t="shared" si="24"/>
        <v>5.0126465364120785</v>
      </c>
      <c r="P34" s="32">
        <f t="shared" si="24"/>
        <v>6.911314285714286</v>
      </c>
      <c r="Q34" s="32">
        <f t="shared" si="24"/>
        <v>6.842885431400283</v>
      </c>
      <c r="R34" s="32">
        <f t="shared" si="24"/>
        <v>4.929945652173914</v>
      </c>
      <c r="S34" s="32">
        <f t="shared" si="24"/>
        <v>6.299375</v>
      </c>
      <c r="T34" s="32">
        <f t="shared" si="24"/>
        <v>6.0555517042172164</v>
      </c>
      <c r="U34" s="32">
        <f t="shared" si="24"/>
        <v>0</v>
      </c>
      <c r="V34" s="32">
        <f t="shared" si="24"/>
        <v>0</v>
      </c>
      <c r="W34" s="32">
        <f t="shared" si="24"/>
        <v>0</v>
      </c>
      <c r="X34" s="32">
        <f t="shared" si="24"/>
        <v>4.719921951219513</v>
      </c>
      <c r="Y34" s="32">
        <f t="shared" si="24"/>
        <v>0</v>
      </c>
      <c r="Z34" s="32">
        <f t="shared" si="24"/>
        <v>0</v>
      </c>
      <c r="AA34" s="32">
        <f t="shared" si="24"/>
        <v>0</v>
      </c>
      <c r="AB34" s="32">
        <f t="shared" si="24"/>
        <v>0</v>
      </c>
      <c r="AC34" s="32">
        <f t="shared" si="24"/>
        <v>0</v>
      </c>
      <c r="AD34" s="32">
        <f t="shared" si="24"/>
        <v>0</v>
      </c>
      <c r="AE34" s="32">
        <f t="shared" si="24"/>
        <v>0</v>
      </c>
      <c r="AF34" s="32">
        <f t="shared" si="24"/>
        <v>0</v>
      </c>
      <c r="AG34" s="32">
        <f t="shared" si="24"/>
        <v>0</v>
      </c>
    </row>
    <row r="35" spans="1:33" ht="13.5" customHeight="1" thickBot="1">
      <c r="A35" s="68"/>
      <c r="B35" s="17" t="s">
        <v>0</v>
      </c>
      <c r="C35" s="22" t="s">
        <v>13</v>
      </c>
      <c r="D35" s="22" t="s">
        <v>13</v>
      </c>
      <c r="E35" s="22" t="s">
        <v>13</v>
      </c>
      <c r="F35" s="22" t="s">
        <v>13</v>
      </c>
      <c r="G35" s="22" t="s">
        <v>13</v>
      </c>
      <c r="H35" s="22" t="s">
        <v>13</v>
      </c>
      <c r="I35" s="22" t="s">
        <v>13</v>
      </c>
      <c r="J35" s="22" t="s">
        <v>13</v>
      </c>
      <c r="K35" s="22" t="s">
        <v>13</v>
      </c>
      <c r="L35" s="22" t="s">
        <v>13</v>
      </c>
      <c r="M35" s="22" t="s">
        <v>13</v>
      </c>
      <c r="N35" s="22" t="s">
        <v>13</v>
      </c>
      <c r="O35" s="22" t="s">
        <v>13</v>
      </c>
      <c r="P35" s="22" t="s">
        <v>13</v>
      </c>
      <c r="Q35" s="22" t="s">
        <v>13</v>
      </c>
      <c r="R35" s="22" t="s">
        <v>13</v>
      </c>
      <c r="S35" s="22" t="s">
        <v>13</v>
      </c>
      <c r="T35" s="22" t="s">
        <v>13</v>
      </c>
      <c r="U35" s="22" t="s">
        <v>13</v>
      </c>
      <c r="V35" s="22" t="s">
        <v>13</v>
      </c>
      <c r="W35" s="22" t="s">
        <v>13</v>
      </c>
      <c r="X35" s="22" t="s">
        <v>13</v>
      </c>
      <c r="Y35" s="22" t="s">
        <v>13</v>
      </c>
      <c r="Z35" s="22" t="s">
        <v>13</v>
      </c>
      <c r="AA35" s="22" t="s">
        <v>13</v>
      </c>
      <c r="AB35" s="22" t="s">
        <v>13</v>
      </c>
      <c r="AC35" s="22" t="s">
        <v>13</v>
      </c>
      <c r="AD35" s="22" t="s">
        <v>13</v>
      </c>
      <c r="AE35" s="22" t="s">
        <v>13</v>
      </c>
      <c r="AF35" s="22" t="s">
        <v>13</v>
      </c>
      <c r="AG35" s="22" t="s">
        <v>13</v>
      </c>
    </row>
    <row r="36" spans="1:34" s="1" customFormat="1" ht="13.5" customHeight="1" thickTop="1">
      <c r="A36" s="56" t="s">
        <v>11</v>
      </c>
      <c r="B36" s="56"/>
      <c r="C36" s="33">
        <f aca="true" t="shared" si="25" ref="C36:AG36">C12+C16+C21+C24+C28+C33</f>
        <v>9956.241776</v>
      </c>
      <c r="D36" s="33">
        <f t="shared" si="25"/>
        <v>10060.274845</v>
      </c>
      <c r="E36" s="33">
        <f t="shared" si="25"/>
        <v>7325.897516999999</v>
      </c>
      <c r="F36" s="33">
        <f t="shared" si="25"/>
        <v>33009.520785600005</v>
      </c>
      <c r="G36" s="33">
        <f t="shared" si="25"/>
        <v>33074.311178</v>
      </c>
      <c r="H36" s="33">
        <f t="shared" si="25"/>
        <v>22106.336212000006</v>
      </c>
      <c r="I36" s="33">
        <f t="shared" si="25"/>
        <v>23775.62283</v>
      </c>
      <c r="J36" s="33">
        <f t="shared" si="25"/>
        <v>27205.75036</v>
      </c>
      <c r="K36" s="33">
        <f t="shared" si="25"/>
        <v>13365.508679399998</v>
      </c>
      <c r="L36" s="33">
        <f t="shared" si="25"/>
        <v>33262.4171212</v>
      </c>
      <c r="M36" s="33">
        <f t="shared" si="25"/>
        <v>33415.257698400004</v>
      </c>
      <c r="N36" s="33">
        <f t="shared" si="25"/>
        <v>20834.491310800004</v>
      </c>
      <c r="O36" s="33">
        <f t="shared" si="25"/>
        <v>21340.677968800002</v>
      </c>
      <c r="P36" s="33">
        <f t="shared" si="25"/>
        <v>9490.67984</v>
      </c>
      <c r="Q36" s="33">
        <f t="shared" si="25"/>
        <v>9796.360994400002</v>
      </c>
      <c r="R36" s="33">
        <f t="shared" si="25"/>
        <v>35924.6063648</v>
      </c>
      <c r="S36" s="33">
        <f t="shared" si="25"/>
        <v>26723.136064</v>
      </c>
      <c r="T36" s="33">
        <f t="shared" si="25"/>
        <v>33315.63534279999</v>
      </c>
      <c r="U36" s="33">
        <f t="shared" si="25"/>
        <v>4680.897928400001</v>
      </c>
      <c r="V36" s="33">
        <f t="shared" si="25"/>
        <v>7251.2610088</v>
      </c>
      <c r="W36" s="33">
        <f t="shared" si="25"/>
        <v>7004.2699048</v>
      </c>
      <c r="X36" s="33">
        <f t="shared" si="25"/>
        <v>20145.46717</v>
      </c>
      <c r="Y36" s="33">
        <f t="shared" si="25"/>
        <v>86862.56250720001</v>
      </c>
      <c r="Z36" s="33">
        <f t="shared" si="25"/>
        <v>38120.701224000004</v>
      </c>
      <c r="AA36" s="33">
        <f t="shared" si="25"/>
        <v>31669.9155644</v>
      </c>
      <c r="AB36" s="33">
        <f t="shared" si="25"/>
        <v>31428.6514368</v>
      </c>
      <c r="AC36" s="33">
        <f t="shared" si="25"/>
        <v>31811.3254168</v>
      </c>
      <c r="AD36" s="33">
        <f t="shared" si="25"/>
        <v>48267.8017372</v>
      </c>
      <c r="AE36" s="33">
        <f t="shared" si="25"/>
        <v>42415.6339492</v>
      </c>
      <c r="AF36" s="33">
        <f t="shared" si="25"/>
        <v>22587.5556688</v>
      </c>
      <c r="AG36" s="33">
        <f t="shared" si="25"/>
        <v>27766.533045199998</v>
      </c>
      <c r="AH36" s="69">
        <f>SUM(C36:AG36)</f>
        <v>803995.3034498002</v>
      </c>
    </row>
    <row r="37" spans="3:17" s="1" customFormat="1" ht="13.5" customHeight="1"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</row>
    <row r="38" spans="3:33" s="1" customFormat="1" ht="13.5" customHeight="1">
      <c r="C38" s="35">
        <f aca="true" t="shared" si="26" ref="C38:AG38">C36/C9/12</f>
        <v>5.636459338768117</v>
      </c>
      <c r="D38" s="35">
        <f t="shared" si="26"/>
        <v>5.801773267012687</v>
      </c>
      <c r="E38" s="35">
        <f t="shared" si="26"/>
        <v>6.00286587758112</v>
      </c>
      <c r="F38" s="35">
        <f t="shared" si="26"/>
        <v>5.355906150311527</v>
      </c>
      <c r="G38" s="35">
        <f t="shared" si="26"/>
        <v>5.403239753316343</v>
      </c>
      <c r="H38" s="35">
        <f t="shared" si="26"/>
        <v>5.796710775120622</v>
      </c>
      <c r="I38" s="35">
        <f t="shared" si="26"/>
        <v>5.99849198455949</v>
      </c>
      <c r="J38" s="35">
        <f t="shared" si="26"/>
        <v>5.5841031116584565</v>
      </c>
      <c r="K38" s="35">
        <f t="shared" si="26"/>
        <v>5.685515007401734</v>
      </c>
      <c r="L38" s="35">
        <f t="shared" si="26"/>
        <v>5.385405271873583</v>
      </c>
      <c r="M38" s="35">
        <f t="shared" si="26"/>
        <v>5.402803275514164</v>
      </c>
      <c r="N38" s="35">
        <f t="shared" si="26"/>
        <v>5.304636752927998</v>
      </c>
      <c r="O38" s="35">
        <f t="shared" si="26"/>
        <v>5.2646235368067895</v>
      </c>
      <c r="P38" s="35">
        <f t="shared" si="26"/>
        <v>5.649214190476191</v>
      </c>
      <c r="Q38" s="35">
        <f t="shared" si="26"/>
        <v>5.773432929278642</v>
      </c>
      <c r="R38" s="35">
        <f t="shared" si="26"/>
        <v>5.084438174365942</v>
      </c>
      <c r="S38" s="35">
        <f t="shared" si="26"/>
        <v>5.799291680555555</v>
      </c>
      <c r="T38" s="35">
        <f t="shared" si="26"/>
        <v>5.346240988317606</v>
      </c>
      <c r="U38" s="35">
        <f t="shared" si="26"/>
        <v>5.66146338703435</v>
      </c>
      <c r="V38" s="35">
        <f t="shared" si="26"/>
        <v>5.711453220541903</v>
      </c>
      <c r="W38" s="35">
        <f t="shared" si="26"/>
        <v>5.623209621708415</v>
      </c>
      <c r="X38" s="35">
        <f t="shared" si="26"/>
        <v>5.459476197831979</v>
      </c>
      <c r="Y38" s="35">
        <f t="shared" si="26"/>
        <v>5.195626525696239</v>
      </c>
      <c r="Z38" s="35">
        <f t="shared" si="26"/>
        <v>5.348022057239057</v>
      </c>
      <c r="AA38" s="35">
        <f t="shared" si="26"/>
        <v>5.037525539924922</v>
      </c>
      <c r="AB38" s="35">
        <f t="shared" si="26"/>
        <v>5.028906079877112</v>
      </c>
      <c r="AC38" s="35">
        <f t="shared" si="26"/>
        <v>5.041734090401928</v>
      </c>
      <c r="AD38" s="35">
        <f t="shared" si="26"/>
        <v>5.659655004127386</v>
      </c>
      <c r="AE38" s="35">
        <f t="shared" si="26"/>
        <v>5.816416262026219</v>
      </c>
      <c r="AF38" s="35">
        <f t="shared" si="26"/>
        <v>5.572221153739886</v>
      </c>
      <c r="AG38" s="35">
        <f t="shared" si="26"/>
        <v>5.335203490354316</v>
      </c>
    </row>
    <row r="40" spans="10:19" ht="15.75">
      <c r="J40" s="2"/>
      <c r="K40" s="39"/>
      <c r="L40" s="39"/>
      <c r="M40" s="39"/>
      <c r="N40" s="39"/>
      <c r="O40" s="39"/>
      <c r="P40" s="39"/>
      <c r="Q40" s="39"/>
      <c r="R40" s="39"/>
      <c r="S40" s="39"/>
    </row>
    <row r="41" spans="10:19" ht="15.75">
      <c r="J41" s="2"/>
      <c r="K41" s="39"/>
      <c r="L41" s="39"/>
      <c r="M41" s="39"/>
      <c r="N41" s="39"/>
      <c r="O41" s="39"/>
      <c r="P41" s="39"/>
      <c r="Q41" s="39"/>
      <c r="R41" s="39"/>
      <c r="S41" s="39"/>
    </row>
    <row r="42" spans="10:19" ht="12.75">
      <c r="J42" s="39"/>
      <c r="K42" s="39"/>
      <c r="L42" s="39"/>
      <c r="M42" s="39"/>
      <c r="N42" s="39"/>
      <c r="O42" s="39"/>
      <c r="P42" s="39"/>
      <c r="Q42" s="39"/>
      <c r="R42" s="39"/>
      <c r="S42" s="39"/>
    </row>
    <row r="43" spans="10:19" ht="15.75">
      <c r="J43" s="65"/>
      <c r="K43" s="62"/>
      <c r="L43" s="62"/>
      <c r="M43" s="62"/>
      <c r="N43" s="62"/>
      <c r="O43" s="62"/>
      <c r="P43" s="62"/>
      <c r="Q43" s="62"/>
      <c r="R43" s="62"/>
      <c r="S43" s="62"/>
    </row>
    <row r="44" spans="10:19" ht="15.75">
      <c r="J44" s="61"/>
      <c r="K44" s="62"/>
      <c r="L44" s="62"/>
      <c r="M44" s="62"/>
      <c r="N44" s="62"/>
      <c r="O44" s="62"/>
      <c r="P44" s="62"/>
      <c r="Q44" s="62"/>
      <c r="R44" s="62"/>
      <c r="S44" s="62"/>
    </row>
  </sheetData>
  <sheetProtection/>
  <mergeCells count="13">
    <mergeCell ref="A15:A18"/>
    <mergeCell ref="A19:A23"/>
    <mergeCell ref="A31:A35"/>
    <mergeCell ref="A36:B36"/>
    <mergeCell ref="A27:A30"/>
    <mergeCell ref="A24:A26"/>
    <mergeCell ref="L3:N3"/>
    <mergeCell ref="L2:N2"/>
    <mergeCell ref="J44:S44"/>
    <mergeCell ref="A5:B5"/>
    <mergeCell ref="A6:E6"/>
    <mergeCell ref="A11:A14"/>
    <mergeCell ref="J43:S43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2017-11-01T12:55:25Z</cp:lastPrinted>
  <dcterms:created xsi:type="dcterms:W3CDTF">2007-12-13T08:11:03Z</dcterms:created>
  <dcterms:modified xsi:type="dcterms:W3CDTF">2017-11-01T13:14:58Z</dcterms:modified>
  <cp:category/>
  <cp:version/>
  <cp:contentType/>
  <cp:contentStatus/>
</cp:coreProperties>
</file>