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<sst xmlns="http://schemas.openxmlformats.org/spreadsheetml/2006/main" count="227" uniqueCount="201">
  <si>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</si>
  <si>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</si>
  <si>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</si>
  <si>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</si>
  <si>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</si>
  <si>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</si>
  <si>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</si>
  <si>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</si>
  <si>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</si>
  <si>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</si>
  <si>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</si>
  <si>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</si>
  <si>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</si>
  <si>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</si>
  <si>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</si>
  <si>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</si>
  <si>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</si>
  <si>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</si>
  <si>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</si>
  <si>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</si>
  <si>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</si>
  <si>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</si>
  <si>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</si>
  <si>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</si>
  <si>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</si>
  <si>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</si>
  <si>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</si>
  <si>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</si>
  <si>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</si>
  <si>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</si>
  <si>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</si>
  <si>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</si>
  <si>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</si>
  <si>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</si>
  <si>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</si>
  <si>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</si>
  <si>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</si>
  <si>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</si>
  <si>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</si>
  <si>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</si>
  <si>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</si>
  <si>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</si>
  <si>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</si>
  <si>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</si>
  <si>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</si>
  <si>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</si>
  <si>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</si>
  <si>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</si>
  <si>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</si>
  <si>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</si>
  <si>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</si>
  <si>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</si>
  <si>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</si>
  <si>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</si>
  <si>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</si>
  <si>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</si>
  <si>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</si>
  <si>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</si>
  <si>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</si>
  <si>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</si>
  <si>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</si>
  <si>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</si>
  <si>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</si>
  <si>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</si>
  <si>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</si>
  <si>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</si>
  <si>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</si>
  <si>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</si>
  <si>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</si>
  <si>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</si>
  <si>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</si>
  <si>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</si>
  <si>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</si>
  <si>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</si>
  <si>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</si>
  <si>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</si>
  <si>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</si>
  <si>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</si>
  <si>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</si>
  <si>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</si>
  <si>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</si>
  <si>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</si>
  <si>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</si>
  <si>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</si>
  <si>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</si>
  <si>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</si>
  <si>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</si>
  <si>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</si>
  <si>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</si>
  <si>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</si>
  <si>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</si>
  <si>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</si>
  <si>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</si>
  <si>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</si>
  <si>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</si>
  <si>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</si>
  <si>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</si>
  <si>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</si>
  <si>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</si>
  <si>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</si>
  <si>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</si>
  <si>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</si>
  <si>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</si>
  <si>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</si>
  <si>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</si>
  <si>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</si>
  <si>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</si>
  <si>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</si>
  <si>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</si>
  <si>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</si>
  <si>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</si>
  <si>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</si>
  <si>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</si>
  <si>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</si>
  <si>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</si>
  <si>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</si>
  <si>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</si>
  <si>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</si>
  <si>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</si>
  <si>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</si>
  <si>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</si>
  <si>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</si>
  <si>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</si>
  <si>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</si>
  <si>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</si>
  <si>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</si>
  <si>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</si>
  <si>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</si>
  <si>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</si>
  <si>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</si>
  <si>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</si>
  <si>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</si>
  <si>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</si>
  <si>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</si>
  <si>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</si>
  <si>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</si>
  <si>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</si>
  <si>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</si>
  <si>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</si>
  <si>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</si>
  <si>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</si>
  <si>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</si>
  <si>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</si>
  <si>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</si>
  <si>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</si>
  <si>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</si>
  <si>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</si>
  <si>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</si>
  <si>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</si>
  <si>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</si>
  <si>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</si>
  <si>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</si>
  <si>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</si>
  <si>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</si>
  <si>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</si>
  <si>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</si>
  <si>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</si>
  <si>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</si>
  <si>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</si>
  <si>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</si>
  <si>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</si>
  <si>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</si>
  <si>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</si>
  <si>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</si>
  <si>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</si>
  <si>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</si>
  <si>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</si>
  <si>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</si>
  <si>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</si>
  <si>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</si>
  <si>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".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</si>
  <si>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 – 2010 годы"</t>
  </si>
  <si>
    <t xml:space="preserve">на возмещение расходов по оказанию помощи семьям, выезжающих с северных территорий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</si>
  <si>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</si>
  <si>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</si>
  <si>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>000 1 19 00000 00 0000 000</t>
  </si>
  <si>
    <t xml:space="preserve">000 1 19 04000 04 0000 151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</si>
  <si>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</si>
  <si>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</si>
  <si>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</si>
  <si>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</si>
  <si>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</si>
  <si>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</si>
  <si>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</si>
  <si>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</si>
  <si>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</si>
  <si>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</si>
  <si>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</si>
  <si>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</si>
  <si>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</si>
  <si>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Субсидии бюджетам городских округов на закупку автотранспортных средств и коммунальной техники</t>
  </si>
  <si>
    <t xml:space="preserve">на реализацию дополнительных мероприятий, направленных на снижение напряженности на рынке труда субъектов Российской Федерации, и на выполнение программы "О реализации дополнительных мероприятий, направленных на снижение напряженности на рынке труда Архангельсклй области в 2009 году"  </t>
  </si>
  <si>
    <t>000 2 02 02102 04 0000 151</t>
  </si>
  <si>
    <t>Субсидии бюджетам городских округов на обеспечение жильем молодых семей</t>
  </si>
  <si>
    <t>000 2 02 02008 04 0000 151</t>
  </si>
  <si>
    <t xml:space="preserve">на реализацию долгосрочной целевой программы Архангельской области "Обеспечение жильем молодых семей" на 2009-2011 годы </t>
  </si>
  <si>
    <t xml:space="preserve">     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</si>
  <si>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</si>
  <si>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</si>
  <si>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"ПРИЛОЖЕНИЕ № 4    </t>
  </si>
  <si>
    <t xml:space="preserve">          9. Приложение № 4 "Поступления доходов в городской бюджет в 2009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</si>
</sst>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/>
    </xf>
    <xf numFmtId="0" fontId="1" fillId="0" borderId="30" xfId="0" applyFont="1" applyBorder="1" applyAlignment="1">
      <alignment horizontal="left" vertical="top" wrapText="1" indent="2"/>
    </xf>
    <xf numFmtId="3" fontId="1" fillId="0" borderId="31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vertical="top" wrapText="1"/>
    </xf>
    <xf numFmtId="3" fontId="1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2.75390625" style="0" customWidth="1"/>
    <col min="2" max="2" width="29.25390625" style="0" customWidth="1"/>
    <col min="3" max="3" width="11.625" style="0" customWidth="1"/>
    <col min="4" max="4" width="1.75390625" style="0" customWidth="1"/>
  </cols>
  <sheetData>
    <row r="1" spans="1:3" s="10" customFormat="1" ht="32.25" customHeight="1">
      <c r="A1" s="80" t="s">
        <v>200</v>
      </c>
      <c r="B1" s="80"/>
      <c r="C1" s="80"/>
    </row>
    <row r="2" s="10" customFormat="1" ht="12" customHeight="1"/>
    <row r="3" spans="1:3" s="10" customFormat="1" ht="15" customHeight="1">
      <c r="A3" s="84" t="s">
        <v>199</v>
      </c>
      <c r="B3" s="84"/>
      <c r="C3" s="84"/>
    </row>
    <row r="4" spans="1:3" s="10" customFormat="1" ht="12" customHeight="1">
      <c r="A4" s="79"/>
      <c r="B4" s="79"/>
      <c r="C4" s="79"/>
    </row>
    <row r="5" spans="1:3" s="10" customFormat="1" ht="18" customHeight="1">
      <c r="A5" s="85" t="s">
        <v>198</v>
      </c>
      <c r="B5" s="85"/>
      <c r="C5" s="85"/>
    </row>
    <row r="6" spans="1:3" s="10" customFormat="1" ht="17.25" customHeight="1">
      <c r="A6" s="85" t="s">
        <v>196</v>
      </c>
      <c r="B6" s="85"/>
      <c r="C6" s="85"/>
    </row>
    <row r="7" spans="1:3" s="10" customFormat="1" ht="17.25" customHeight="1">
      <c r="A7" s="85" t="s">
        <v>197</v>
      </c>
      <c r="B7" s="85"/>
      <c r="C7" s="85"/>
    </row>
    <row r="8" spans="1:3" s="10" customFormat="1" ht="12" customHeight="1">
      <c r="A8" s="78"/>
      <c r="B8" s="78"/>
      <c r="C8" s="78"/>
    </row>
    <row r="9" spans="1:3" s="10" customFormat="1" ht="15.75">
      <c r="A9" s="82" t="s">
        <v>118</v>
      </c>
      <c r="B9" s="83"/>
      <c r="C9" s="83"/>
    </row>
    <row r="10" spans="1:3" ht="12.75" customHeight="1">
      <c r="A10" s="2"/>
      <c r="B10" s="1"/>
      <c r="C10" s="1"/>
    </row>
    <row r="11" spans="1:3" ht="30" customHeight="1">
      <c r="A11" s="31" t="s">
        <v>108</v>
      </c>
      <c r="B11" s="32" t="s">
        <v>0</v>
      </c>
      <c r="C11" s="33" t="s">
        <v>113</v>
      </c>
    </row>
    <row r="12" spans="1:3" ht="12.75" customHeight="1">
      <c r="A12" s="6">
        <v>1</v>
      </c>
      <c r="B12" s="7">
        <v>2</v>
      </c>
      <c r="C12" s="5">
        <v>3</v>
      </c>
    </row>
    <row r="13" spans="1:3" ht="15.75" customHeight="1">
      <c r="A13" s="35" t="s">
        <v>154</v>
      </c>
      <c r="B13" s="36" t="s">
        <v>3</v>
      </c>
      <c r="C13" s="37">
        <f>C14+C17+C22+C28+C33+C38+C51+C54+C57+C63+C74+C78</f>
        <v>4480831</v>
      </c>
    </row>
    <row r="14" spans="1:3" ht="15.75" customHeight="1">
      <c r="A14" s="40" t="s">
        <v>100</v>
      </c>
      <c r="B14" s="38" t="s">
        <v>4</v>
      </c>
      <c r="C14" s="39">
        <f>SUM(C15)</f>
        <v>2502129</v>
      </c>
    </row>
    <row r="15" spans="1:3" ht="16.5" customHeight="1">
      <c r="A15" s="30" t="s">
        <v>1</v>
      </c>
      <c r="B15" s="41" t="s">
        <v>5</v>
      </c>
      <c r="C15" s="42">
        <f>3400000-944900+47029</f>
        <v>2502129</v>
      </c>
    </row>
    <row r="16" spans="1:3" ht="12" customHeight="1">
      <c r="A16" s="30"/>
      <c r="B16" s="41"/>
      <c r="C16" s="42"/>
    </row>
    <row r="17" spans="1:3" ht="16.5" customHeight="1">
      <c r="A17" s="40" t="s">
        <v>101</v>
      </c>
      <c r="B17" s="38" t="s">
        <v>6</v>
      </c>
      <c r="C17" s="43">
        <f>SUM(C18:C20)</f>
        <v>552130</v>
      </c>
    </row>
    <row r="18" spans="1:3" ht="31.5" customHeight="1">
      <c r="A18" s="30" t="s">
        <v>90</v>
      </c>
      <c r="B18" s="41" t="s">
        <v>33</v>
      </c>
      <c r="C18" s="34">
        <f>397400-61800</f>
        <v>335600</v>
      </c>
    </row>
    <row r="19" spans="1:3" ht="32.25" customHeight="1">
      <c r="A19" s="30" t="s">
        <v>2</v>
      </c>
      <c r="B19" s="41" t="s">
        <v>23</v>
      </c>
      <c r="C19" s="34">
        <v>216500</v>
      </c>
    </row>
    <row r="20" spans="1:3" ht="15.75" customHeight="1">
      <c r="A20" s="30" t="s">
        <v>116</v>
      </c>
      <c r="B20" s="41" t="s">
        <v>117</v>
      </c>
      <c r="C20" s="34">
        <v>30</v>
      </c>
    </row>
    <row r="21" spans="1:3" ht="12" customHeight="1">
      <c r="A21" s="30"/>
      <c r="B21" s="41"/>
      <c r="C21" s="34"/>
    </row>
    <row r="22" spans="1:3" ht="15.75" customHeight="1">
      <c r="A22" s="40" t="s">
        <v>102</v>
      </c>
      <c r="B22" s="38" t="s">
        <v>7</v>
      </c>
      <c r="C22" s="39">
        <f>SUM(C23:C26)</f>
        <v>537870</v>
      </c>
    </row>
    <row r="23" spans="1:3" ht="47.25">
      <c r="A23" s="30" t="s">
        <v>34</v>
      </c>
      <c r="B23" s="41" t="s">
        <v>31</v>
      </c>
      <c r="C23" s="34">
        <v>32470</v>
      </c>
    </row>
    <row r="24" spans="1:3" ht="16.5" customHeight="1">
      <c r="A24" s="30" t="s">
        <v>20</v>
      </c>
      <c r="B24" s="41" t="s">
        <v>21</v>
      </c>
      <c r="C24" s="42">
        <v>335000</v>
      </c>
    </row>
    <row r="25" spans="1:3" ht="15.75">
      <c r="A25" s="30" t="s">
        <v>32</v>
      </c>
      <c r="B25" s="41" t="s">
        <v>29</v>
      </c>
      <c r="C25" s="42">
        <v>400</v>
      </c>
    </row>
    <row r="26" spans="1:3" ht="15.75">
      <c r="A26" s="30" t="s">
        <v>8</v>
      </c>
      <c r="B26" s="41" t="s">
        <v>24</v>
      </c>
      <c r="C26" s="42">
        <v>170000</v>
      </c>
    </row>
    <row r="27" spans="1:3" ht="12" customHeight="1">
      <c r="A27" s="44"/>
      <c r="B27" s="41"/>
      <c r="C27" s="34"/>
    </row>
    <row r="28" spans="1:3" ht="17.25" customHeight="1">
      <c r="A28" s="40" t="s">
        <v>103</v>
      </c>
      <c r="B28" s="38" t="s">
        <v>18</v>
      </c>
      <c r="C28" s="39">
        <f>SUM(C29:C31)</f>
        <v>47900</v>
      </c>
    </row>
    <row r="29" spans="1:3" ht="48.75" customHeight="1">
      <c r="A29" s="30" t="s">
        <v>155</v>
      </c>
      <c r="B29" s="41" t="s">
        <v>35</v>
      </c>
      <c r="C29" s="34">
        <v>27300</v>
      </c>
    </row>
    <row r="30" spans="1:3" ht="95.25" customHeight="1">
      <c r="A30" s="30" t="s">
        <v>36</v>
      </c>
      <c r="B30" s="41" t="s">
        <v>37</v>
      </c>
      <c r="C30" s="34">
        <v>20520</v>
      </c>
    </row>
    <row r="31" spans="1:3" ht="32.25" customHeight="1">
      <c r="A31" s="30" t="s">
        <v>58</v>
      </c>
      <c r="B31" s="41" t="s">
        <v>38</v>
      </c>
      <c r="C31" s="34">
        <v>80</v>
      </c>
    </row>
    <row r="32" spans="1:3" ht="12" customHeight="1">
      <c r="A32" s="44"/>
      <c r="B32" s="41"/>
      <c r="C32" s="42"/>
    </row>
    <row r="33" spans="1:3" ht="31.5" customHeight="1">
      <c r="A33" s="40" t="s">
        <v>158</v>
      </c>
      <c r="B33" s="38" t="s">
        <v>39</v>
      </c>
      <c r="C33" s="43">
        <f>SUM(C34:C36)</f>
        <v>1000</v>
      </c>
    </row>
    <row r="34" spans="1:3" ht="32.25" customHeight="1">
      <c r="A34" s="30" t="s">
        <v>59</v>
      </c>
      <c r="B34" s="45" t="s">
        <v>64</v>
      </c>
      <c r="C34" s="34">
        <v>300</v>
      </c>
    </row>
    <row r="35" spans="1:3" ht="31.5" customHeight="1">
      <c r="A35" s="30" t="s">
        <v>60</v>
      </c>
      <c r="B35" s="45" t="s">
        <v>63</v>
      </c>
      <c r="C35" s="34">
        <v>300</v>
      </c>
    </row>
    <row r="36" spans="1:3" ht="32.25" customHeight="1">
      <c r="A36" s="17" t="s">
        <v>61</v>
      </c>
      <c r="B36" s="9" t="s">
        <v>62</v>
      </c>
      <c r="C36" s="34">
        <v>400</v>
      </c>
    </row>
    <row r="37" spans="1:3" ht="12" customHeight="1">
      <c r="A37" s="44"/>
      <c r="B37" s="41"/>
      <c r="C37" s="42"/>
    </row>
    <row r="38" spans="1:3" ht="33" customHeight="1">
      <c r="A38" s="40" t="s">
        <v>104</v>
      </c>
      <c r="B38" s="38" t="s">
        <v>9</v>
      </c>
      <c r="C38" s="43">
        <f>SUM(C39,C41,C45,C47)</f>
        <v>506650</v>
      </c>
    </row>
    <row r="39" spans="1:3" s="10" customFormat="1" ht="79.5" customHeight="1">
      <c r="A39" s="30" t="s">
        <v>91</v>
      </c>
      <c r="B39" s="41" t="s">
        <v>78</v>
      </c>
      <c r="C39" s="34">
        <f>SUM(C40)</f>
        <v>2500</v>
      </c>
    </row>
    <row r="40" spans="1:3" s="10" customFormat="1" ht="48.75" customHeight="1">
      <c r="A40" s="30" t="s">
        <v>79</v>
      </c>
      <c r="B40" s="41" t="s">
        <v>80</v>
      </c>
      <c r="C40" s="34">
        <v>2500</v>
      </c>
    </row>
    <row r="41" spans="1:3" ht="79.5" customHeight="1">
      <c r="A41" s="30" t="s">
        <v>65</v>
      </c>
      <c r="B41" s="41" t="s">
        <v>10</v>
      </c>
      <c r="C41" s="34">
        <f>SUM(C42,C43,C44)</f>
        <v>442500</v>
      </c>
    </row>
    <row r="42" spans="1:3" ht="79.5" customHeight="1">
      <c r="A42" s="30" t="s">
        <v>66</v>
      </c>
      <c r="B42" s="41" t="s">
        <v>67</v>
      </c>
      <c r="C42" s="34">
        <v>204000</v>
      </c>
    </row>
    <row r="43" spans="1:3" ht="64.5" customHeight="1">
      <c r="A43" s="30" t="s">
        <v>156</v>
      </c>
      <c r="B43" s="41" t="s">
        <v>68</v>
      </c>
      <c r="C43" s="34">
        <f>40000-12000</f>
        <v>28000</v>
      </c>
    </row>
    <row r="44" spans="1:3" ht="64.5" customHeight="1">
      <c r="A44" s="30" t="s">
        <v>69</v>
      </c>
      <c r="B44" s="41" t="s">
        <v>25</v>
      </c>
      <c r="C44" s="34">
        <f>230000-19500</f>
        <v>210500</v>
      </c>
    </row>
    <row r="45" spans="1:3" ht="33" customHeight="1">
      <c r="A45" s="30" t="s">
        <v>11</v>
      </c>
      <c r="B45" s="41" t="s">
        <v>12</v>
      </c>
      <c r="C45" s="34">
        <f>SUM(C46)</f>
        <v>5000</v>
      </c>
    </row>
    <row r="46" spans="1:3" ht="48.75" customHeight="1">
      <c r="A46" s="30" t="s">
        <v>26</v>
      </c>
      <c r="B46" s="41" t="s">
        <v>27</v>
      </c>
      <c r="C46" s="34">
        <v>5000</v>
      </c>
    </row>
    <row r="47" spans="1:3" ht="80.25" customHeight="1">
      <c r="A47" s="30" t="s">
        <v>70</v>
      </c>
      <c r="B47" s="41" t="s">
        <v>71</v>
      </c>
      <c r="C47" s="34">
        <f>SUM(C48,C49)</f>
        <v>56650</v>
      </c>
    </row>
    <row r="48" spans="1:3" ht="48" customHeight="1">
      <c r="A48" s="30" t="s">
        <v>28</v>
      </c>
      <c r="B48" s="41" t="s">
        <v>72</v>
      </c>
      <c r="C48" s="34">
        <v>850</v>
      </c>
    </row>
    <row r="49" spans="1:3" ht="64.5" customHeight="1">
      <c r="A49" s="30" t="s">
        <v>109</v>
      </c>
      <c r="B49" s="41" t="s">
        <v>73</v>
      </c>
      <c r="C49" s="34">
        <v>55800</v>
      </c>
    </row>
    <row r="50" spans="1:3" ht="12" customHeight="1">
      <c r="A50" s="30"/>
      <c r="B50" s="41"/>
      <c r="C50" s="34"/>
    </row>
    <row r="51" spans="1:3" s="3" customFormat="1" ht="16.5" customHeight="1">
      <c r="A51" s="40" t="s">
        <v>110</v>
      </c>
      <c r="B51" s="38" t="s">
        <v>14</v>
      </c>
      <c r="C51" s="43">
        <f>SUM(C52:C52)</f>
        <v>28200</v>
      </c>
    </row>
    <row r="52" spans="1:3" ht="16.5" customHeight="1">
      <c r="A52" s="30" t="s">
        <v>13</v>
      </c>
      <c r="B52" s="41" t="s">
        <v>19</v>
      </c>
      <c r="C52" s="34">
        <f>38300-10100</f>
        <v>28200</v>
      </c>
    </row>
    <row r="53" spans="1:3" ht="12" customHeight="1">
      <c r="A53" s="30"/>
      <c r="B53" s="41"/>
      <c r="C53" s="34"/>
    </row>
    <row r="54" spans="1:3" s="3" customFormat="1" ht="32.25" customHeight="1">
      <c r="A54" s="40" t="s">
        <v>105</v>
      </c>
      <c r="B54" s="46" t="s">
        <v>74</v>
      </c>
      <c r="C54" s="43">
        <f>SUM(C55)</f>
        <v>2679</v>
      </c>
    </row>
    <row r="55" spans="1:3" ht="48.75" customHeight="1">
      <c r="A55" s="30" t="s">
        <v>75</v>
      </c>
      <c r="B55" s="45" t="s">
        <v>76</v>
      </c>
      <c r="C55" s="34">
        <f>800+200+1679</f>
        <v>2679</v>
      </c>
    </row>
    <row r="56" spans="1:3" ht="12" customHeight="1">
      <c r="A56" s="30"/>
      <c r="B56" s="41"/>
      <c r="C56" s="34"/>
    </row>
    <row r="57" spans="1:3" ht="31.5" customHeight="1">
      <c r="A57" s="40" t="s">
        <v>106</v>
      </c>
      <c r="B57" s="38" t="s">
        <v>22</v>
      </c>
      <c r="C57" s="43">
        <f>SUM(C58:C61)</f>
        <v>248000</v>
      </c>
    </row>
    <row r="58" spans="1:3" ht="33.75" customHeight="1">
      <c r="A58" s="30" t="s">
        <v>40</v>
      </c>
      <c r="B58" s="41" t="s">
        <v>30</v>
      </c>
      <c r="C58" s="34">
        <v>2000</v>
      </c>
    </row>
    <row r="59" spans="1:3" ht="80.25" customHeight="1">
      <c r="A59" s="30" t="s">
        <v>121</v>
      </c>
      <c r="B59" s="41" t="s">
        <v>122</v>
      </c>
      <c r="C59" s="34">
        <f>165000+60000</f>
        <v>225000</v>
      </c>
    </row>
    <row r="60" spans="1:3" ht="49.5" customHeight="1">
      <c r="A60" s="30" t="s">
        <v>77</v>
      </c>
      <c r="B60" s="45" t="s">
        <v>119</v>
      </c>
      <c r="C60" s="34">
        <f>32000-16000</f>
        <v>16000</v>
      </c>
    </row>
    <row r="61" spans="1:3" ht="49.5" customHeight="1">
      <c r="A61" s="30" t="s">
        <v>157</v>
      </c>
      <c r="B61" s="45" t="s">
        <v>120</v>
      </c>
      <c r="C61" s="34">
        <v>5000</v>
      </c>
    </row>
    <row r="62" spans="1:3" ht="12" customHeight="1">
      <c r="A62" s="30"/>
      <c r="B62" s="41"/>
      <c r="C62" s="34"/>
    </row>
    <row r="63" spans="1:3" ht="17.25" customHeight="1">
      <c r="A63" s="40" t="s">
        <v>107</v>
      </c>
      <c r="B63" s="38" t="s">
        <v>15</v>
      </c>
      <c r="C63" s="39">
        <f>SUM(C64:C72)</f>
        <v>60000</v>
      </c>
    </row>
    <row r="64" spans="1:3" ht="31.5" customHeight="1">
      <c r="A64" s="17" t="s">
        <v>56</v>
      </c>
      <c r="B64" s="41" t="s">
        <v>44</v>
      </c>
      <c r="C64" s="34">
        <v>1000</v>
      </c>
    </row>
    <row r="65" spans="1:3" ht="63.75" customHeight="1">
      <c r="A65" s="17" t="s">
        <v>57</v>
      </c>
      <c r="B65" s="41" t="s">
        <v>45</v>
      </c>
      <c r="C65" s="34">
        <v>1500</v>
      </c>
    </row>
    <row r="66" spans="1:3" ht="63.75" customHeight="1">
      <c r="A66" s="17" t="s">
        <v>46</v>
      </c>
      <c r="B66" s="41" t="s">
        <v>47</v>
      </c>
      <c r="C66" s="34">
        <v>500</v>
      </c>
    </row>
    <row r="67" spans="1:3" ht="48.75" customHeight="1">
      <c r="A67" s="48" t="s">
        <v>123</v>
      </c>
      <c r="B67" s="49" t="s">
        <v>124</v>
      </c>
      <c r="C67" s="50">
        <v>100</v>
      </c>
    </row>
    <row r="68" spans="1:3" ht="93.75" customHeight="1">
      <c r="A68" s="17" t="s">
        <v>48</v>
      </c>
      <c r="B68" s="41" t="s">
        <v>49</v>
      </c>
      <c r="C68" s="34">
        <f>4600-1500</f>
        <v>3100</v>
      </c>
    </row>
    <row r="69" spans="1:3" ht="63.75" customHeight="1">
      <c r="A69" s="17" t="s">
        <v>50</v>
      </c>
      <c r="B69" s="41" t="s">
        <v>51</v>
      </c>
      <c r="C69" s="34">
        <v>4400</v>
      </c>
    </row>
    <row r="70" spans="1:3" ht="32.25" customHeight="1">
      <c r="A70" s="17" t="s">
        <v>52</v>
      </c>
      <c r="B70" s="41" t="s">
        <v>53</v>
      </c>
      <c r="C70" s="34">
        <v>24500</v>
      </c>
    </row>
    <row r="71" spans="1:3" ht="63.75" customHeight="1">
      <c r="A71" s="48" t="s">
        <v>125</v>
      </c>
      <c r="B71" s="49" t="s">
        <v>126</v>
      </c>
      <c r="C71" s="50">
        <v>40</v>
      </c>
    </row>
    <row r="72" spans="1:3" ht="32.25" customHeight="1">
      <c r="A72" s="17" t="s">
        <v>54</v>
      </c>
      <c r="B72" s="41" t="s">
        <v>55</v>
      </c>
      <c r="C72" s="34">
        <f>33360-8500</f>
        <v>24860</v>
      </c>
    </row>
    <row r="73" spans="1:3" ht="12" customHeight="1">
      <c r="A73" s="58"/>
      <c r="B73" s="51"/>
      <c r="C73" s="52"/>
    </row>
    <row r="74" spans="1:3" ht="15.75">
      <c r="A74" s="59" t="s">
        <v>111</v>
      </c>
      <c r="B74" s="53" t="s">
        <v>41</v>
      </c>
      <c r="C74" s="54">
        <f>SUM(C75:C76)</f>
        <v>50</v>
      </c>
    </row>
    <row r="75" spans="1:3" ht="15.75">
      <c r="A75" s="58" t="s">
        <v>42</v>
      </c>
      <c r="B75" s="9" t="s">
        <v>43</v>
      </c>
      <c r="C75" s="8">
        <f>240-190</f>
        <v>50</v>
      </c>
    </row>
    <row r="76" spans="1:3" ht="31.5" hidden="1">
      <c r="A76" s="60" t="s">
        <v>127</v>
      </c>
      <c r="B76" s="9" t="s">
        <v>128</v>
      </c>
      <c r="C76" s="8">
        <f>10-10</f>
        <v>0</v>
      </c>
    </row>
    <row r="77" spans="1:3" ht="12" customHeight="1">
      <c r="A77" s="61"/>
      <c r="B77" s="12"/>
      <c r="C77" s="11"/>
    </row>
    <row r="78" spans="1:3" ht="33" customHeight="1">
      <c r="A78" s="74" t="s">
        <v>173</v>
      </c>
      <c r="B78" s="73" t="s">
        <v>175</v>
      </c>
      <c r="C78" s="76">
        <f>C79</f>
        <v>-5777</v>
      </c>
    </row>
    <row r="79" spans="1:3" ht="48.75" customHeight="1">
      <c r="A79" s="71" t="s">
        <v>174</v>
      </c>
      <c r="B79" s="72" t="s">
        <v>176</v>
      </c>
      <c r="C79" s="75">
        <f>-3513-2264</f>
        <v>-5777</v>
      </c>
    </row>
    <row r="80" spans="1:3" ht="12" customHeight="1">
      <c r="A80" s="61"/>
      <c r="B80" s="12"/>
      <c r="C80" s="70"/>
    </row>
    <row r="81" spans="1:3" ht="15.75">
      <c r="A81" s="62" t="s">
        <v>16</v>
      </c>
      <c r="B81" s="13" t="s">
        <v>17</v>
      </c>
      <c r="C81" s="18">
        <f>C82+C105+C126</f>
        <v>1759136</v>
      </c>
    </row>
    <row r="82" spans="1:3" ht="33" customHeight="1">
      <c r="A82" s="40" t="s">
        <v>92</v>
      </c>
      <c r="B82" s="24" t="s">
        <v>81</v>
      </c>
      <c r="C82" s="25">
        <f>C85+C86+C87+C91+C93+C88+C90+C89+C84+C92+C83</f>
        <v>465924</v>
      </c>
    </row>
    <row r="83" spans="1:3" ht="33" customHeight="1">
      <c r="A83" s="30" t="s">
        <v>193</v>
      </c>
      <c r="B83" s="72" t="s">
        <v>194</v>
      </c>
      <c r="C83" s="63">
        <f>5908</f>
        <v>5908</v>
      </c>
    </row>
    <row r="84" spans="1:3" ht="63.75" customHeight="1">
      <c r="A84" s="47" t="s">
        <v>183</v>
      </c>
      <c r="B84" s="72" t="s">
        <v>184</v>
      </c>
      <c r="C84" s="63">
        <v>83670</v>
      </c>
    </row>
    <row r="85" spans="1:3" ht="32.25" customHeight="1">
      <c r="A85" s="47" t="s">
        <v>159</v>
      </c>
      <c r="B85" s="15" t="s">
        <v>131</v>
      </c>
      <c r="C85" s="63">
        <v>72</v>
      </c>
    </row>
    <row r="86" spans="1:3" ht="48.75" customHeight="1">
      <c r="A86" s="47" t="s">
        <v>136</v>
      </c>
      <c r="B86" s="15" t="s">
        <v>137</v>
      </c>
      <c r="C86" s="63">
        <f>115075-115075+1542</f>
        <v>1542</v>
      </c>
    </row>
    <row r="87" spans="1:3" ht="48" customHeight="1" hidden="1">
      <c r="A87" s="47" t="s">
        <v>132</v>
      </c>
      <c r="B87" s="15" t="s">
        <v>133</v>
      </c>
      <c r="C87" s="63">
        <f>12867-12867</f>
        <v>0</v>
      </c>
    </row>
    <row r="88" spans="1:3" ht="80.25" customHeight="1">
      <c r="A88" s="47" t="s">
        <v>179</v>
      </c>
      <c r="B88" s="15" t="s">
        <v>180</v>
      </c>
      <c r="C88" s="63">
        <f>649422-456047</f>
        <v>193375</v>
      </c>
    </row>
    <row r="89" spans="1:3" ht="80.25" customHeight="1" hidden="1">
      <c r="A89" s="47" t="s">
        <v>181</v>
      </c>
      <c r="B89" s="15" t="s">
        <v>182</v>
      </c>
      <c r="C89" s="77">
        <f>466408-466408</f>
        <v>0</v>
      </c>
    </row>
    <row r="90" spans="1:3" ht="48" customHeight="1">
      <c r="A90" s="47" t="s">
        <v>177</v>
      </c>
      <c r="B90" s="15" t="s">
        <v>178</v>
      </c>
      <c r="C90" s="63">
        <f>11996-8435</f>
        <v>3561</v>
      </c>
    </row>
    <row r="91" spans="1:3" ht="48" customHeight="1" hidden="1">
      <c r="A91" s="47" t="s">
        <v>134</v>
      </c>
      <c r="B91" s="15" t="s">
        <v>135</v>
      </c>
      <c r="C91" s="77">
        <f>14885-14885</f>
        <v>0</v>
      </c>
    </row>
    <row r="92" spans="1:3" ht="32.25" customHeight="1">
      <c r="A92" s="47" t="s">
        <v>190</v>
      </c>
      <c r="B92" s="15" t="s">
        <v>192</v>
      </c>
      <c r="C92" s="77">
        <v>108360</v>
      </c>
    </row>
    <row r="93" spans="1:3" ht="17.25" customHeight="1">
      <c r="A93" s="30" t="s">
        <v>89</v>
      </c>
      <c r="B93" s="15" t="s">
        <v>93</v>
      </c>
      <c r="C93" s="19">
        <f>C94+C96+C97+C98+C95+C99+C100+C101+C103+C102</f>
        <v>69436</v>
      </c>
    </row>
    <row r="94" spans="1:3" ht="95.25" customHeight="1">
      <c r="A94" s="23" t="s">
        <v>138</v>
      </c>
      <c r="B94" s="15" t="s">
        <v>93</v>
      </c>
      <c r="C94" s="19">
        <v>35</v>
      </c>
    </row>
    <row r="95" spans="1:3" ht="80.25" customHeight="1">
      <c r="A95" s="23" t="s">
        <v>163</v>
      </c>
      <c r="B95" s="15" t="s">
        <v>93</v>
      </c>
      <c r="C95" s="19">
        <f>649+845+622</f>
        <v>2116</v>
      </c>
    </row>
    <row r="96" spans="1:3" ht="47.25" customHeight="1">
      <c r="A96" s="23" t="s">
        <v>162</v>
      </c>
      <c r="B96" s="15" t="s">
        <v>93</v>
      </c>
      <c r="C96" s="19">
        <f>16884-2048</f>
        <v>14836</v>
      </c>
    </row>
    <row r="97" spans="1:3" ht="63" customHeight="1" hidden="1">
      <c r="A97" s="23" t="s">
        <v>139</v>
      </c>
      <c r="B97" s="15" t="s">
        <v>93</v>
      </c>
      <c r="C97" s="19">
        <f>360000-360000</f>
        <v>0</v>
      </c>
    </row>
    <row r="98" spans="1:3" ht="63" customHeight="1">
      <c r="A98" s="23" t="s">
        <v>140</v>
      </c>
      <c r="B98" s="15" t="s">
        <v>93</v>
      </c>
      <c r="C98" s="19">
        <f>7548-875</f>
        <v>6673</v>
      </c>
    </row>
    <row r="99" spans="1:3" ht="48.75" customHeight="1">
      <c r="A99" s="23" t="s">
        <v>169</v>
      </c>
      <c r="B99" s="15" t="s">
        <v>93</v>
      </c>
      <c r="C99" s="19">
        <f>50+428+185</f>
        <v>663</v>
      </c>
    </row>
    <row r="100" spans="1:3" ht="63.75" customHeight="1">
      <c r="A100" s="23" t="s">
        <v>171</v>
      </c>
      <c r="B100" s="15" t="s">
        <v>93</v>
      </c>
      <c r="C100" s="19">
        <v>39274</v>
      </c>
    </row>
    <row r="101" spans="1:3" ht="48.75" customHeight="1">
      <c r="A101" s="23" t="s">
        <v>185</v>
      </c>
      <c r="B101" s="15" t="s">
        <v>93</v>
      </c>
      <c r="C101" s="19">
        <v>105</v>
      </c>
    </row>
    <row r="102" spans="1:3" ht="48.75" customHeight="1">
      <c r="A102" s="23" t="s">
        <v>195</v>
      </c>
      <c r="B102" s="15" t="s">
        <v>93</v>
      </c>
      <c r="C102" s="19">
        <f>4414</f>
        <v>4414</v>
      </c>
    </row>
    <row r="103" spans="1:3" ht="33" customHeight="1">
      <c r="A103" s="23" t="s">
        <v>186</v>
      </c>
      <c r="B103" s="15" t="s">
        <v>93</v>
      </c>
      <c r="C103" s="19">
        <v>1320</v>
      </c>
    </row>
    <row r="104" spans="1:3" s="4" customFormat="1" ht="12" customHeight="1">
      <c r="A104" s="17"/>
      <c r="B104" s="15"/>
      <c r="C104" s="19"/>
    </row>
    <row r="105" spans="1:3" ht="31.5" customHeight="1">
      <c r="A105" s="28" t="s">
        <v>112</v>
      </c>
      <c r="B105" s="29" t="s">
        <v>94</v>
      </c>
      <c r="C105" s="18">
        <f>C107+C108+C109+C118+C119+C122+C121+C120+C106</f>
        <v>1205744</v>
      </c>
    </row>
    <row r="106" spans="1:3" ht="63.75" customHeight="1">
      <c r="A106" s="48" t="s">
        <v>187</v>
      </c>
      <c r="B106" s="65" t="s">
        <v>188</v>
      </c>
      <c r="C106" s="64">
        <v>52</v>
      </c>
    </row>
    <row r="107" spans="1:3" ht="33" customHeight="1">
      <c r="A107" s="48" t="s">
        <v>129</v>
      </c>
      <c r="B107" s="65" t="s">
        <v>130</v>
      </c>
      <c r="C107" s="64">
        <f>33905+7805-9447</f>
        <v>32263</v>
      </c>
    </row>
    <row r="108" spans="1:3" ht="48.75" customHeight="1">
      <c r="A108" s="17" t="s">
        <v>114</v>
      </c>
      <c r="B108" s="14" t="s">
        <v>115</v>
      </c>
      <c r="C108" s="50">
        <f>105281-7422-20596-1401</f>
        <v>75862</v>
      </c>
    </row>
    <row r="109" spans="1:3" ht="33" customHeight="1">
      <c r="A109" s="17" t="s">
        <v>82</v>
      </c>
      <c r="B109" s="14" t="s">
        <v>95</v>
      </c>
      <c r="C109" s="20">
        <f>C110+C111+C112+C113+C114+C115+C116+C117</f>
        <v>66956</v>
      </c>
    </row>
    <row r="110" spans="1:3" ht="33" customHeight="1">
      <c r="A110" s="23" t="s">
        <v>141</v>
      </c>
      <c r="B110" s="14" t="s">
        <v>95</v>
      </c>
      <c r="C110" s="20">
        <f>943-22</f>
        <v>921</v>
      </c>
    </row>
    <row r="111" spans="1:3" ht="48" customHeight="1">
      <c r="A111" s="23" t="s">
        <v>142</v>
      </c>
      <c r="B111" s="14" t="s">
        <v>95</v>
      </c>
      <c r="C111" s="20">
        <f>8013-188</f>
        <v>7825</v>
      </c>
    </row>
    <row r="112" spans="1:3" ht="33" customHeight="1">
      <c r="A112" s="23" t="s">
        <v>143</v>
      </c>
      <c r="B112" s="14" t="s">
        <v>95</v>
      </c>
      <c r="C112" s="20">
        <f>4555-89</f>
        <v>4466</v>
      </c>
    </row>
    <row r="113" spans="1:3" ht="95.25" customHeight="1">
      <c r="A113" s="23" t="s">
        <v>144</v>
      </c>
      <c r="B113" s="14" t="s">
        <v>95</v>
      </c>
      <c r="C113" s="20">
        <v>20</v>
      </c>
    </row>
    <row r="114" spans="1:3" ht="48" customHeight="1">
      <c r="A114" s="23" t="s">
        <v>145</v>
      </c>
      <c r="B114" s="14" t="s">
        <v>95</v>
      </c>
      <c r="C114" s="20">
        <f>9431-224</f>
        <v>9207</v>
      </c>
    </row>
    <row r="115" spans="1:3" ht="48" customHeight="1">
      <c r="A115" s="23" t="s">
        <v>146</v>
      </c>
      <c r="B115" s="14" t="s">
        <v>95</v>
      </c>
      <c r="C115" s="20">
        <f>29000-8968</f>
        <v>20032</v>
      </c>
    </row>
    <row r="116" spans="1:3" ht="80.25" customHeight="1">
      <c r="A116" s="23" t="s">
        <v>150</v>
      </c>
      <c r="B116" s="14" t="s">
        <v>95</v>
      </c>
      <c r="C116" s="20">
        <f>22029-4590</f>
        <v>17439</v>
      </c>
    </row>
    <row r="117" spans="1:3" ht="65.25" customHeight="1">
      <c r="A117" s="23" t="s">
        <v>147</v>
      </c>
      <c r="B117" s="14" t="s">
        <v>95</v>
      </c>
      <c r="C117" s="26">
        <f>10205-3159</f>
        <v>7046</v>
      </c>
    </row>
    <row r="118" spans="1:3" ht="78.75" customHeight="1">
      <c r="A118" s="17" t="s">
        <v>88</v>
      </c>
      <c r="B118" s="14" t="s">
        <v>96</v>
      </c>
      <c r="C118" s="20">
        <v>11370</v>
      </c>
    </row>
    <row r="119" spans="1:3" ht="65.25" customHeight="1">
      <c r="A119" s="17" t="s">
        <v>148</v>
      </c>
      <c r="B119" s="14" t="s">
        <v>149</v>
      </c>
      <c r="C119" s="20">
        <f>30966-1638</f>
        <v>29328</v>
      </c>
    </row>
    <row r="120" spans="1:3" ht="48.75" customHeight="1">
      <c r="A120" s="17" t="s">
        <v>166</v>
      </c>
      <c r="B120" s="14" t="s">
        <v>167</v>
      </c>
      <c r="C120" s="20">
        <f>89435+44915+44662</f>
        <v>179012</v>
      </c>
    </row>
    <row r="121" spans="1:3" ht="65.25" customHeight="1">
      <c r="A121" s="17" t="s">
        <v>164</v>
      </c>
      <c r="B121" s="14" t="s">
        <v>165</v>
      </c>
      <c r="C121" s="20">
        <f>48705-6908</f>
        <v>41797</v>
      </c>
    </row>
    <row r="122" spans="1:3" ht="16.5" customHeight="1">
      <c r="A122" s="17" t="s">
        <v>83</v>
      </c>
      <c r="B122" s="14" t="s">
        <v>84</v>
      </c>
      <c r="C122" s="20">
        <f>C123+C124</f>
        <v>769104</v>
      </c>
    </row>
    <row r="123" spans="1:36" ht="32.25" customHeight="1">
      <c r="A123" s="23" t="s">
        <v>153</v>
      </c>
      <c r="B123" s="14" t="s">
        <v>84</v>
      </c>
      <c r="C123" s="26">
        <f>722109+9023</f>
        <v>731132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" ht="81" customHeight="1">
      <c r="A124" s="23" t="s">
        <v>151</v>
      </c>
      <c r="B124" s="14" t="s">
        <v>84</v>
      </c>
      <c r="C124" s="20">
        <f>50321-12349</f>
        <v>37972</v>
      </c>
    </row>
    <row r="125" spans="1:3" ht="12" customHeight="1">
      <c r="A125" s="17"/>
      <c r="B125" s="14"/>
      <c r="C125" s="20"/>
    </row>
    <row r="126" spans="1:3" ht="16.5" customHeight="1">
      <c r="A126" s="28" t="s">
        <v>97</v>
      </c>
      <c r="B126" s="13" t="s">
        <v>85</v>
      </c>
      <c r="C126" s="18">
        <f>C127+C128</f>
        <v>87468</v>
      </c>
    </row>
    <row r="127" spans="1:3" ht="80.25" customHeight="1">
      <c r="A127" s="66" t="s">
        <v>152</v>
      </c>
      <c r="B127" s="14" t="s">
        <v>86</v>
      </c>
      <c r="C127" s="20">
        <v>30237</v>
      </c>
    </row>
    <row r="128" spans="1:3" s="4" customFormat="1" ht="33" customHeight="1">
      <c r="A128" s="30" t="s">
        <v>99</v>
      </c>
      <c r="B128" s="15" t="s">
        <v>87</v>
      </c>
      <c r="C128" s="19">
        <f>C129+C130+C131+C133+C132+C134</f>
        <v>57231</v>
      </c>
    </row>
    <row r="129" spans="1:3" s="4" customFormat="1" ht="64.5" customHeight="1">
      <c r="A129" s="23" t="s">
        <v>160</v>
      </c>
      <c r="B129" s="15" t="s">
        <v>87</v>
      </c>
      <c r="C129" s="19">
        <f>11457-5728</f>
        <v>5729</v>
      </c>
    </row>
    <row r="130" spans="1:3" s="4" customFormat="1" ht="64.5" customHeight="1">
      <c r="A130" s="23" t="s">
        <v>161</v>
      </c>
      <c r="B130" s="15" t="s">
        <v>87</v>
      </c>
      <c r="C130" s="27">
        <v>15909</v>
      </c>
    </row>
    <row r="131" spans="1:3" s="4" customFormat="1" ht="64.5" customHeight="1">
      <c r="A131" s="68" t="s">
        <v>168</v>
      </c>
      <c r="B131" s="15" t="s">
        <v>87</v>
      </c>
      <c r="C131" s="69">
        <f>5763+14366+2784</f>
        <v>22913</v>
      </c>
    </row>
    <row r="132" spans="1:3" s="4" customFormat="1" ht="63.75" customHeight="1">
      <c r="A132" s="68" t="s">
        <v>189</v>
      </c>
      <c r="B132" s="15" t="s">
        <v>87</v>
      </c>
      <c r="C132" s="69">
        <f>9961+2381</f>
        <v>12342</v>
      </c>
    </row>
    <row r="133" spans="1:3" s="4" customFormat="1" ht="33" customHeight="1">
      <c r="A133" s="68" t="s">
        <v>172</v>
      </c>
      <c r="B133" s="15" t="s">
        <v>87</v>
      </c>
      <c r="C133" s="69">
        <v>10</v>
      </c>
    </row>
    <row r="134" spans="1:3" s="4" customFormat="1" ht="96" customHeight="1">
      <c r="A134" s="68" t="s">
        <v>191</v>
      </c>
      <c r="B134" s="15" t="s">
        <v>87</v>
      </c>
      <c r="C134" s="69">
        <v>328</v>
      </c>
    </row>
    <row r="135" spans="1:3" ht="12" customHeight="1">
      <c r="A135" s="55"/>
      <c r="B135" s="56"/>
      <c r="C135" s="57"/>
    </row>
    <row r="136" spans="1:4" ht="15.75">
      <c r="A136" s="67" t="s">
        <v>98</v>
      </c>
      <c r="B136" s="21"/>
      <c r="C136" s="22">
        <f>C13+C81</f>
        <v>6239967</v>
      </c>
      <c r="D136" s="3" t="s">
        <v>170</v>
      </c>
    </row>
    <row r="137" spans="1:3" ht="60.75" customHeight="1">
      <c r="A137" s="86"/>
      <c r="B137" s="86"/>
      <c r="C137" s="86"/>
    </row>
    <row r="138" ht="14.25" customHeight="1"/>
    <row r="139" spans="1:3" ht="12.75">
      <c r="A139" s="81"/>
      <c r="B139" s="81"/>
      <c r="C139" s="81"/>
    </row>
  </sheetData>
  <sheetProtection/>
  <mergeCells count="8">
    <mergeCell ref="A1:C1"/>
    <mergeCell ref="A139:C139"/>
    <mergeCell ref="A9:C9"/>
    <mergeCell ref="A3:C3"/>
    <mergeCell ref="A5:C5"/>
    <mergeCell ref="A6:C6"/>
    <mergeCell ref="A7:C7"/>
    <mergeCell ref="A137:C13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2009-11-19T10:41:05Z</cp:lastPrinted>
  <dcterms:created xsi:type="dcterms:W3CDTF">2001-10-29T11:15:23Z</dcterms:created>
  <dcterms:modified xsi:type="dcterms:W3CDTF">2009-12-17T13:30:10Z</dcterms:modified>
  <cp:category/>
  <cp:version/>
  <cp:contentType/>
  <cp:contentStatus/>
</cp:coreProperties>
</file>