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</definedName>
  </definedNames>
  <calcPr calcMode="manual" fullCalcOnLoad="1"/>
</workbook>
</file>

<file path=xl/sharedStrings.xml><?xml version="1.0" encoding="utf-8"?>
<sst xmlns="http://schemas.openxmlformats.org/spreadsheetml/2006/main" count="544" uniqueCount="150">
  <si>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</si>
  <si>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</si>
  <si>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</si>
  <si>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</si>
  <si>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</si>
  <si>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</si>
  <si>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</si>
  <si>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</si>
  <si>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</si>
  <si>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</si>
  <si>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</si>
  <si>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</si>
  <si>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</si>
  <si>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</si>
  <si>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</si>
  <si>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</si>
  <si>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</si>
  <si>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</si>
  <si>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</si>
  <si>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</si>
  <si>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</si>
  <si>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</si>
  <si>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</si>
  <si>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</si>
  <si>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</si>
  <si>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</si>
  <si>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44</t>
  </si>
  <si>
    <t>30</t>
  </si>
  <si>
    <t>46</t>
  </si>
  <si>
    <t>17</t>
  </si>
  <si>
    <t>10</t>
  </si>
  <si>
    <t>12</t>
  </si>
  <si>
    <t>24</t>
  </si>
  <si>
    <t>1</t>
  </si>
  <si>
    <t>32</t>
  </si>
  <si>
    <t>34</t>
  </si>
  <si>
    <t>54</t>
  </si>
  <si>
    <t>56</t>
  </si>
  <si>
    <t>50</t>
  </si>
  <si>
    <t>52</t>
  </si>
  <si>
    <t>335,5</t>
  </si>
  <si>
    <t>16</t>
  </si>
  <si>
    <t>0</t>
  </si>
  <si>
    <t>Лот № 6 Исакогорский и цигломенский  территориальный округ</t>
  </si>
  <si>
    <t>СЕВСТРОЙ ул.</t>
  </si>
  <si>
    <t>1, к1</t>
  </si>
  <si>
    <t>1, к2</t>
  </si>
  <si>
    <t>3</t>
  </si>
  <si>
    <t>4</t>
  </si>
  <si>
    <t>5</t>
  </si>
  <si>
    <t>7, к1</t>
  </si>
  <si>
    <t>34, к1</t>
  </si>
  <si>
    <t>34, к2</t>
  </si>
  <si>
    <t>34, к3</t>
  </si>
  <si>
    <t>34, к4</t>
  </si>
  <si>
    <t>6</t>
  </si>
  <si>
    <t>28</t>
  </si>
  <si>
    <t>41</t>
  </si>
  <si>
    <t>43</t>
  </si>
  <si>
    <t>45</t>
  </si>
  <si>
    <t>46, к1</t>
  </si>
  <si>
    <t>47</t>
  </si>
  <si>
    <t>48</t>
  </si>
  <si>
    <t>49</t>
  </si>
  <si>
    <t>51</t>
  </si>
  <si>
    <t>53</t>
  </si>
  <si>
    <t>55</t>
  </si>
  <si>
    <t>57</t>
  </si>
  <si>
    <t>58</t>
  </si>
  <si>
    <t>59</t>
  </si>
  <si>
    <t>22</t>
  </si>
  <si>
    <t>29</t>
  </si>
  <si>
    <t>33</t>
  </si>
  <si>
    <t>42</t>
  </si>
  <si>
    <t>247,3</t>
  </si>
  <si>
    <t>514,3</t>
  </si>
  <si>
    <t>154,6</t>
  </si>
  <si>
    <t>246,1</t>
  </si>
  <si>
    <t>244,8</t>
  </si>
  <si>
    <t>166,1</t>
  </si>
  <si>
    <t>498,8</t>
  </si>
  <si>
    <t>672,3</t>
  </si>
  <si>
    <t>643,5</t>
  </si>
  <si>
    <t>617,7</t>
  </si>
  <si>
    <t>520,4</t>
  </si>
  <si>
    <t>841</t>
  </si>
  <si>
    <t>840,6</t>
  </si>
  <si>
    <t>677,8</t>
  </si>
  <si>
    <t>838,3</t>
  </si>
  <si>
    <t>719</t>
  </si>
  <si>
    <t>524,1</t>
  </si>
  <si>
    <t>324,2</t>
  </si>
  <si>
    <t>520,2</t>
  </si>
  <si>
    <t>508,6</t>
  </si>
  <si>
    <t>516</t>
  </si>
  <si>
    <t>512,2</t>
  </si>
  <si>
    <t>525,5</t>
  </si>
  <si>
    <t>531,4</t>
  </si>
  <si>
    <t>524,8</t>
  </si>
  <si>
    <t>510,8</t>
  </si>
  <si>
    <t>512,5</t>
  </si>
  <si>
    <t>510,2</t>
  </si>
  <si>
    <t>518</t>
  </si>
  <si>
    <t>514,1</t>
  </si>
  <si>
    <t>525,2</t>
  </si>
  <si>
    <t>528,5</t>
  </si>
  <si>
    <t>516,8</t>
  </si>
  <si>
    <t>512,3</t>
  </si>
  <si>
    <t>90,2</t>
  </si>
  <si>
    <t>498,9</t>
  </si>
  <si>
    <t>722,6</t>
  </si>
  <si>
    <t>350</t>
  </si>
  <si>
    <t>521,8</t>
  </si>
  <si>
    <t>527,7</t>
  </si>
  <si>
    <t>191,5</t>
  </si>
  <si>
    <t>427,6</t>
  </si>
  <si>
    <t>191,4</t>
  </si>
  <si>
    <t>300,7</t>
  </si>
  <si>
    <t>451,1</t>
  </si>
  <si>
    <t>644,8</t>
  </si>
  <si>
    <t>512,9</t>
  </si>
  <si>
    <t>591,4</t>
  </si>
  <si>
    <t>408,1</t>
  </si>
  <si>
    <t>693,7</t>
  </si>
  <si>
    <t>691,5</t>
  </si>
  <si>
    <t>644,7</t>
  </si>
  <si>
    <t>694,7</t>
  </si>
  <si>
    <t>578,1</t>
  </si>
  <si>
    <t>416,9</t>
  </si>
  <si>
    <t>267,7</t>
  </si>
  <si>
    <t>431,7</t>
  </si>
  <si>
    <t>270,4</t>
  </si>
  <si>
    <t>433,8</t>
  </si>
  <si>
    <t>434,9</t>
  </si>
  <si>
    <t>428,7</t>
  </si>
  <si>
    <t>440,4</t>
  </si>
  <si>
    <t>442,7</t>
  </si>
  <si>
    <t>448,4</t>
  </si>
  <si>
    <t>436</t>
  </si>
  <si>
    <t>436,5</t>
  </si>
  <si>
    <t>439,7</t>
  </si>
  <si>
    <t>444,6</t>
  </si>
  <si>
    <t>446,7</t>
  </si>
  <si>
    <t>431,9</t>
  </si>
  <si>
    <t>175,9</t>
  </si>
  <si>
    <t>415,6</t>
  </si>
  <si>
    <t>579,7</t>
  </si>
  <si>
    <t>278,6</t>
  </si>
  <si>
    <t>435,9</t>
  </si>
  <si>
    <t>263,2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</si>
</sst>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6"/>
  <sheetViews>
    <sheetView tabSelected="1" zoomScale="88" zoomScaleNormal="88" zoomScaleSheetLayoutView="100" zoomScalePageLayoutView="34" workbookViewId="0" topLeftCell="Y1">
      <selection activeCell="AS37" sqref="AS37"/>
    </sheetView>
  </sheetViews>
  <sheetFormatPr defaultColWidth="9.00390625" defaultRowHeight="12.75"/>
  <cols>
    <col min="1" max="1" width="20.00390625" style="6" customWidth="1"/>
    <col min="2" max="2" width="50.75390625" style="6" customWidth="1"/>
    <col min="3" max="44" width="8.875" style="6" customWidth="1"/>
    <col min="45" max="45" width="11.625" style="6" customWidth="1"/>
    <col min="46" max="16384" width="9.125" style="6" customWidth="1"/>
  </cols>
  <sheetData>
    <row r="1" spans="2:25" ht="15.75">
      <c r="B1" s="5"/>
      <c r="C1" s="5"/>
      <c r="D1" s="5"/>
      <c r="E1" s="2"/>
      <c r="F1" s="5"/>
      <c r="G1" s="2"/>
      <c r="H1" s="31" t="s">
        <v>24</v>
      </c>
      <c r="I1" s="31"/>
      <c r="J1" s="31"/>
      <c r="K1" s="31"/>
      <c r="L1" s="9"/>
      <c r="M1" s="5"/>
      <c r="N1" s="5"/>
      <c r="O1" s="2"/>
      <c r="P1" s="9"/>
      <c r="Q1" s="5"/>
      <c r="R1" s="5"/>
      <c r="S1" s="2"/>
      <c r="T1" s="9"/>
      <c r="U1" s="5"/>
      <c r="V1" s="5"/>
      <c r="W1" s="2"/>
      <c r="X1" s="9"/>
      <c r="Y1" s="5"/>
    </row>
    <row r="2" spans="2:25" ht="15.75" customHeight="1">
      <c r="B2" s="4"/>
      <c r="C2" s="4"/>
      <c r="D2" s="4"/>
      <c r="E2" s="2"/>
      <c r="F2" s="4"/>
      <c r="G2" s="2"/>
      <c r="H2" s="32" t="s">
        <v>25</v>
      </c>
      <c r="I2" s="32"/>
      <c r="J2" s="32"/>
      <c r="K2" s="32"/>
      <c r="L2" s="9"/>
      <c r="M2" s="4"/>
      <c r="N2" s="4"/>
      <c r="O2" s="2"/>
      <c r="P2" s="9"/>
      <c r="Q2" s="4"/>
      <c r="R2" s="4"/>
      <c r="S2" s="2"/>
      <c r="T2" s="9"/>
      <c r="U2" s="4"/>
      <c r="V2" s="4"/>
      <c r="W2" s="2"/>
      <c r="X2" s="9"/>
      <c r="Y2" s="4"/>
    </row>
    <row r="3" spans="2:25" ht="15.75">
      <c r="B3" s="4"/>
      <c r="C3" s="4"/>
      <c r="D3" s="4"/>
      <c r="E3" s="2"/>
      <c r="F3" s="4"/>
      <c r="G3" s="2"/>
      <c r="H3" s="32" t="s">
        <v>23</v>
      </c>
      <c r="I3" s="32"/>
      <c r="J3" s="32"/>
      <c r="K3" s="32"/>
      <c r="L3" s="9"/>
      <c r="M3" s="4"/>
      <c r="N3" s="4"/>
      <c r="O3" s="2"/>
      <c r="P3" s="9"/>
      <c r="Q3" s="4"/>
      <c r="R3" s="4"/>
      <c r="S3" s="2"/>
      <c r="T3" s="9"/>
      <c r="U3" s="4"/>
      <c r="V3" s="4"/>
      <c r="W3" s="2"/>
      <c r="X3" s="9"/>
      <c r="Y3" s="4"/>
    </row>
    <row r="4" spans="1:25" ht="14.25" customHeight="1">
      <c r="A4" s="7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V4" s="3"/>
      <c r="Y4" s="3"/>
    </row>
    <row r="5" spans="1:5" s="8" customFormat="1" ht="54" customHeight="1">
      <c r="A5" s="28" t="s">
        <v>16</v>
      </c>
      <c r="B5" s="28"/>
      <c r="C5" s="53"/>
      <c r="D5" s="53"/>
      <c r="E5" s="53"/>
    </row>
    <row r="6" spans="1:7" ht="24.75" customHeight="1">
      <c r="A6" s="30" t="s">
        <v>43</v>
      </c>
      <c r="B6" s="30"/>
      <c r="C6" s="30"/>
      <c r="D6" s="30"/>
      <c r="E6" s="30"/>
      <c r="F6" s="30"/>
      <c r="G6" s="30"/>
    </row>
    <row r="7" spans="1:44" s="12" customFormat="1" ht="47.25" customHeight="1">
      <c r="A7" s="33" t="s">
        <v>7</v>
      </c>
      <c r="B7" s="33" t="s">
        <v>8</v>
      </c>
      <c r="C7" s="51" t="s">
        <v>44</v>
      </c>
      <c r="D7" s="51" t="s">
        <v>44</v>
      </c>
      <c r="E7" s="51" t="s">
        <v>44</v>
      </c>
      <c r="F7" s="51" t="s">
        <v>44</v>
      </c>
      <c r="G7" s="51" t="s">
        <v>44</v>
      </c>
      <c r="H7" s="51" t="s">
        <v>44</v>
      </c>
      <c r="I7" s="51" t="s">
        <v>44</v>
      </c>
      <c r="J7" s="51" t="s">
        <v>44</v>
      </c>
      <c r="K7" s="51" t="s">
        <v>44</v>
      </c>
      <c r="L7" s="51" t="s">
        <v>44</v>
      </c>
      <c r="M7" s="51" t="s">
        <v>44</v>
      </c>
      <c r="N7" s="51" t="s">
        <v>44</v>
      </c>
      <c r="O7" s="51" t="s">
        <v>44</v>
      </c>
      <c r="P7" s="51" t="s">
        <v>44</v>
      </c>
      <c r="Q7" s="51" t="s">
        <v>44</v>
      </c>
      <c r="R7" s="51" t="s">
        <v>44</v>
      </c>
      <c r="S7" s="51" t="s">
        <v>44</v>
      </c>
      <c r="T7" s="51" t="s">
        <v>44</v>
      </c>
      <c r="U7" s="51" t="s">
        <v>44</v>
      </c>
      <c r="V7" s="51" t="s">
        <v>44</v>
      </c>
      <c r="W7" s="51" t="s">
        <v>44</v>
      </c>
      <c r="X7" s="51" t="s">
        <v>44</v>
      </c>
      <c r="Y7" s="51" t="s">
        <v>44</v>
      </c>
      <c r="Z7" s="51" t="s">
        <v>44</v>
      </c>
      <c r="AA7" s="51" t="s">
        <v>44</v>
      </c>
      <c r="AB7" s="51" t="s">
        <v>44</v>
      </c>
      <c r="AC7" s="51" t="s">
        <v>44</v>
      </c>
      <c r="AD7" s="51" t="s">
        <v>44</v>
      </c>
      <c r="AE7" s="51" t="s">
        <v>44</v>
      </c>
      <c r="AF7" s="51" t="s">
        <v>44</v>
      </c>
      <c r="AG7" s="51" t="s">
        <v>44</v>
      </c>
      <c r="AH7" s="51" t="s">
        <v>44</v>
      </c>
      <c r="AI7" s="51" t="s">
        <v>44</v>
      </c>
      <c r="AJ7" s="51" t="s">
        <v>44</v>
      </c>
      <c r="AK7" s="51" t="s">
        <v>44</v>
      </c>
      <c r="AL7" s="51" t="s">
        <v>44</v>
      </c>
      <c r="AM7" s="51" t="s">
        <v>44</v>
      </c>
      <c r="AN7" s="51" t="s">
        <v>44</v>
      </c>
      <c r="AO7" s="51" t="s">
        <v>44</v>
      </c>
      <c r="AP7" s="51" t="s">
        <v>44</v>
      </c>
      <c r="AQ7" s="51" t="s">
        <v>44</v>
      </c>
      <c r="AR7" s="51" t="s">
        <v>44</v>
      </c>
    </row>
    <row r="8" spans="1:44" s="13" customFormat="1" ht="14.25" customHeight="1">
      <c r="A8" s="34"/>
      <c r="B8" s="34"/>
      <c r="C8" s="52" t="s">
        <v>33</v>
      </c>
      <c r="D8" s="52" t="s">
        <v>45</v>
      </c>
      <c r="E8" s="52" t="s">
        <v>46</v>
      </c>
      <c r="F8" s="52" t="s">
        <v>47</v>
      </c>
      <c r="G8" s="52" t="s">
        <v>48</v>
      </c>
      <c r="H8" s="52" t="s">
        <v>49</v>
      </c>
      <c r="I8" s="52" t="s">
        <v>50</v>
      </c>
      <c r="J8" s="52" t="s">
        <v>31</v>
      </c>
      <c r="K8" s="52" t="s">
        <v>41</v>
      </c>
      <c r="L8" s="52" t="s">
        <v>29</v>
      </c>
      <c r="M8" s="52" t="s">
        <v>27</v>
      </c>
      <c r="N8" s="52" t="s">
        <v>51</v>
      </c>
      <c r="O8" s="52" t="s">
        <v>52</v>
      </c>
      <c r="P8" s="52" t="s">
        <v>53</v>
      </c>
      <c r="Q8" s="52" t="s">
        <v>54</v>
      </c>
      <c r="R8" s="52" t="s">
        <v>55</v>
      </c>
      <c r="S8" s="52" t="s">
        <v>56</v>
      </c>
      <c r="T8" s="52" t="s">
        <v>34</v>
      </c>
      <c r="U8" s="52" t="s">
        <v>57</v>
      </c>
      <c r="V8" s="52" t="s">
        <v>58</v>
      </c>
      <c r="W8" s="52" t="s">
        <v>59</v>
      </c>
      <c r="X8" s="52" t="s">
        <v>28</v>
      </c>
      <c r="Y8" s="52" t="s">
        <v>60</v>
      </c>
      <c r="Z8" s="52" t="s">
        <v>61</v>
      </c>
      <c r="AA8" s="52" t="s">
        <v>62</v>
      </c>
      <c r="AB8" s="52" t="s">
        <v>63</v>
      </c>
      <c r="AC8" s="52" t="s">
        <v>38</v>
      </c>
      <c r="AD8" s="52" t="s">
        <v>64</v>
      </c>
      <c r="AE8" s="52" t="s">
        <v>39</v>
      </c>
      <c r="AF8" s="52" t="s">
        <v>65</v>
      </c>
      <c r="AG8" s="52" t="s">
        <v>36</v>
      </c>
      <c r="AH8" s="52" t="s">
        <v>66</v>
      </c>
      <c r="AI8" s="52" t="s">
        <v>37</v>
      </c>
      <c r="AJ8" s="52" t="s">
        <v>67</v>
      </c>
      <c r="AK8" s="52" t="s">
        <v>68</v>
      </c>
      <c r="AL8" s="52" t="s">
        <v>69</v>
      </c>
      <c r="AM8" s="52" t="s">
        <v>70</v>
      </c>
      <c r="AN8" s="52" t="s">
        <v>71</v>
      </c>
      <c r="AO8" s="52" t="s">
        <v>72</v>
      </c>
      <c r="AP8" s="52" t="s">
        <v>35</v>
      </c>
      <c r="AQ8" s="52" t="s">
        <v>73</v>
      </c>
      <c r="AR8" s="52" t="s">
        <v>26</v>
      </c>
    </row>
    <row r="9" spans="1:44" s="13" customFormat="1" ht="13.5" customHeight="1">
      <c r="A9" s="15"/>
      <c r="B9" s="15" t="s">
        <v>9</v>
      </c>
      <c r="C9" s="35" t="s">
        <v>74</v>
      </c>
      <c r="D9" s="35" t="s">
        <v>75</v>
      </c>
      <c r="E9" s="35" t="s">
        <v>76</v>
      </c>
      <c r="F9" s="35" t="s">
        <v>77</v>
      </c>
      <c r="G9" s="35" t="s">
        <v>78</v>
      </c>
      <c r="H9" s="35" t="s">
        <v>79</v>
      </c>
      <c r="I9" s="35" t="s">
        <v>80</v>
      </c>
      <c r="J9" s="35" t="s">
        <v>81</v>
      </c>
      <c r="K9" s="35" t="s">
        <v>82</v>
      </c>
      <c r="L9" s="35" t="s">
        <v>83</v>
      </c>
      <c r="M9" s="35" t="s">
        <v>84</v>
      </c>
      <c r="N9" s="35" t="s">
        <v>85</v>
      </c>
      <c r="O9" s="35" t="s">
        <v>86</v>
      </c>
      <c r="P9" s="35" t="s">
        <v>87</v>
      </c>
      <c r="Q9" s="35" t="s">
        <v>88</v>
      </c>
      <c r="R9" s="35" t="s">
        <v>89</v>
      </c>
      <c r="S9" s="35" t="s">
        <v>90</v>
      </c>
      <c r="T9" s="35" t="s">
        <v>91</v>
      </c>
      <c r="U9" s="35" t="s">
        <v>92</v>
      </c>
      <c r="V9" s="35" t="s">
        <v>40</v>
      </c>
      <c r="W9" s="35" t="s">
        <v>93</v>
      </c>
      <c r="X9" s="35" t="s">
        <v>94</v>
      </c>
      <c r="Y9" s="35" t="s">
        <v>95</v>
      </c>
      <c r="Z9" s="35" t="s">
        <v>96</v>
      </c>
      <c r="AA9" s="35" t="s">
        <v>97</v>
      </c>
      <c r="AB9" s="35" t="s">
        <v>98</v>
      </c>
      <c r="AC9" s="35" t="s">
        <v>99</v>
      </c>
      <c r="AD9" s="35" t="s">
        <v>100</v>
      </c>
      <c r="AE9" s="35" t="s">
        <v>101</v>
      </c>
      <c r="AF9" s="35" t="s">
        <v>95</v>
      </c>
      <c r="AG9" s="35" t="s">
        <v>102</v>
      </c>
      <c r="AH9" s="35" t="s">
        <v>103</v>
      </c>
      <c r="AI9" s="35" t="s">
        <v>104</v>
      </c>
      <c r="AJ9" s="35" t="s">
        <v>105</v>
      </c>
      <c r="AK9" s="35" t="s">
        <v>106</v>
      </c>
      <c r="AL9" s="35" t="s">
        <v>107</v>
      </c>
      <c r="AM9" s="35" t="s">
        <v>108</v>
      </c>
      <c r="AN9" s="35" t="s">
        <v>109</v>
      </c>
      <c r="AO9" s="35" t="s">
        <v>110</v>
      </c>
      <c r="AP9" s="35" t="s">
        <v>111</v>
      </c>
      <c r="AQ9" s="35" t="s">
        <v>112</v>
      </c>
      <c r="AR9" s="35" t="s">
        <v>113</v>
      </c>
    </row>
    <row r="10" spans="1:44" s="13" customFormat="1" ht="13.5" customHeight="1">
      <c r="A10" s="15"/>
      <c r="B10" s="15" t="s">
        <v>10</v>
      </c>
      <c r="C10" s="35" t="s">
        <v>74</v>
      </c>
      <c r="D10" s="35" t="s">
        <v>75</v>
      </c>
      <c r="E10" s="35" t="s">
        <v>76</v>
      </c>
      <c r="F10" s="35" t="s">
        <v>77</v>
      </c>
      <c r="G10" s="35" t="s">
        <v>78</v>
      </c>
      <c r="H10" s="35" t="s">
        <v>79</v>
      </c>
      <c r="I10" s="35" t="s">
        <v>80</v>
      </c>
      <c r="J10" s="35" t="s">
        <v>81</v>
      </c>
      <c r="K10" s="35" t="s">
        <v>82</v>
      </c>
      <c r="L10" s="35" t="s">
        <v>83</v>
      </c>
      <c r="M10" s="35" t="s">
        <v>84</v>
      </c>
      <c r="N10" s="35" t="s">
        <v>85</v>
      </c>
      <c r="O10" s="35" t="s">
        <v>86</v>
      </c>
      <c r="P10" s="35" t="s">
        <v>87</v>
      </c>
      <c r="Q10" s="35" t="s">
        <v>88</v>
      </c>
      <c r="R10" s="35" t="s">
        <v>89</v>
      </c>
      <c r="S10" s="35" t="s">
        <v>90</v>
      </c>
      <c r="T10" s="35" t="s">
        <v>91</v>
      </c>
      <c r="U10" s="35" t="s">
        <v>92</v>
      </c>
      <c r="V10" s="35" t="s">
        <v>40</v>
      </c>
      <c r="W10" s="35" t="s">
        <v>93</v>
      </c>
      <c r="X10" s="35" t="s">
        <v>94</v>
      </c>
      <c r="Y10" s="35" t="s">
        <v>95</v>
      </c>
      <c r="Z10" s="35" t="s">
        <v>96</v>
      </c>
      <c r="AA10" s="35" t="s">
        <v>97</v>
      </c>
      <c r="AB10" s="35" t="s">
        <v>98</v>
      </c>
      <c r="AC10" s="35" t="s">
        <v>99</v>
      </c>
      <c r="AD10" s="35" t="s">
        <v>100</v>
      </c>
      <c r="AE10" s="35" t="s">
        <v>101</v>
      </c>
      <c r="AF10" s="35" t="s">
        <v>95</v>
      </c>
      <c r="AG10" s="35" t="s">
        <v>102</v>
      </c>
      <c r="AH10" s="35" t="s">
        <v>103</v>
      </c>
      <c r="AI10" s="35" t="s">
        <v>104</v>
      </c>
      <c r="AJ10" s="35" t="s">
        <v>105</v>
      </c>
      <c r="AK10" s="35" t="s">
        <v>106</v>
      </c>
      <c r="AL10" s="35" t="s">
        <v>107</v>
      </c>
      <c r="AM10" s="35" t="s">
        <v>108</v>
      </c>
      <c r="AN10" s="35" t="s">
        <v>109</v>
      </c>
      <c r="AO10" s="35" t="s">
        <v>110</v>
      </c>
      <c r="AP10" s="35" t="s">
        <v>111</v>
      </c>
      <c r="AQ10" s="35" t="s">
        <v>112</v>
      </c>
      <c r="AR10" s="35" t="s">
        <v>113</v>
      </c>
    </row>
    <row r="11" spans="1:44" s="8" customFormat="1" ht="13.5" customHeight="1">
      <c r="A11" s="27" t="s">
        <v>6</v>
      </c>
      <c r="B11" s="23" t="s">
        <v>3</v>
      </c>
      <c r="C11" s="36">
        <f>C10*45%/100</f>
        <v>1.1128500000000001</v>
      </c>
      <c r="D11" s="36">
        <f>D10*45%/100</f>
        <v>2.3143499999999997</v>
      </c>
      <c r="E11" s="36">
        <f>E10*45%/100</f>
        <v>0.6957</v>
      </c>
      <c r="F11" s="36">
        <f>F10*30%/100</f>
        <v>0.7383</v>
      </c>
      <c r="G11" s="36">
        <f>G10*45%/100</f>
        <v>1.1016000000000001</v>
      </c>
      <c r="H11" s="36">
        <f>H10*45%/100</f>
        <v>0.7474500000000001</v>
      </c>
      <c r="I11" s="36">
        <f>I10*10%/100</f>
        <v>0.4988</v>
      </c>
      <c r="J11" s="36">
        <f>J10*30%/100</f>
        <v>2.0168999999999997</v>
      </c>
      <c r="K11" s="36">
        <f>K10*45%/100</f>
        <v>2.89575</v>
      </c>
      <c r="L11" s="36">
        <f>L10*45%/100</f>
        <v>2.77965</v>
      </c>
      <c r="M11" s="36">
        <f>M10*10%/100</f>
        <v>0.5204</v>
      </c>
      <c r="N11" s="36">
        <f>N10*30%/100</f>
        <v>2.5229999999999997</v>
      </c>
      <c r="O11" s="36">
        <f>O10*45%/100</f>
        <v>3.7827</v>
      </c>
      <c r="P11" s="36">
        <f>P10*45%/100</f>
        <v>3.0501</v>
      </c>
      <c r="Q11" s="36">
        <f>Q10*10%/100</f>
        <v>0.8382999999999999</v>
      </c>
      <c r="R11" s="36">
        <f>R10*30%/100</f>
        <v>2.157</v>
      </c>
      <c r="S11" s="36">
        <f>S10*45%/100</f>
        <v>2.3584500000000004</v>
      </c>
      <c r="T11" s="36">
        <f>T10*45%/100</f>
        <v>1.4588999999999999</v>
      </c>
      <c r="U11" s="36">
        <f>U10*40%/100</f>
        <v>2.0808000000000004</v>
      </c>
      <c r="V11" s="36">
        <f>V10*30%/100</f>
        <v>1.0065</v>
      </c>
      <c r="W11" s="36">
        <f>W10*45%/100</f>
        <v>2.2887</v>
      </c>
      <c r="X11" s="36">
        <f>X10*45%/100</f>
        <v>2.322</v>
      </c>
      <c r="Y11" s="36">
        <f>Y10*10%/100</f>
        <v>0.5122000000000001</v>
      </c>
      <c r="Z11" s="36">
        <f>Z10*45%/100</f>
        <v>2.36475</v>
      </c>
      <c r="AA11" s="36">
        <f>AA10*40%/100</f>
        <v>2.1256</v>
      </c>
      <c r="AB11" s="36">
        <f>AB10*30%/100</f>
        <v>1.5743999999999998</v>
      </c>
      <c r="AC11" s="36">
        <f>AC10*45%/100</f>
        <v>2.2986</v>
      </c>
      <c r="AD11" s="36">
        <f>AD10*45%/100</f>
        <v>2.30625</v>
      </c>
      <c r="AE11" s="36">
        <f>AE10*10%/100</f>
        <v>0.5102</v>
      </c>
      <c r="AF11" s="36">
        <f>AF10*45%/100</f>
        <v>2.3049000000000004</v>
      </c>
      <c r="AG11" s="36">
        <f>AG10*40%/100</f>
        <v>2.072</v>
      </c>
      <c r="AH11" s="36">
        <f>AH10*30%/100</f>
        <v>1.5423</v>
      </c>
      <c r="AI11" s="36">
        <f>AI10*45%/100</f>
        <v>2.3634000000000004</v>
      </c>
      <c r="AJ11" s="36">
        <f>AJ10*45%/100</f>
        <v>2.37825</v>
      </c>
      <c r="AK11" s="36">
        <f>AK10*10%/100</f>
        <v>0.5168</v>
      </c>
      <c r="AL11" s="36">
        <f>AL10*45%/100</f>
        <v>2.30535</v>
      </c>
      <c r="AM11" s="36">
        <f>AM10*40%/100</f>
        <v>0.36080000000000007</v>
      </c>
      <c r="AN11" s="36">
        <f>AN10*30%/100</f>
        <v>1.4967</v>
      </c>
      <c r="AO11" s="36">
        <f>AO10*45%/100</f>
        <v>3.2517</v>
      </c>
      <c r="AP11" s="36">
        <f>AP10*45%/100</f>
        <v>1.575</v>
      </c>
      <c r="AQ11" s="36">
        <f>AQ10*10%/100</f>
        <v>0.5218</v>
      </c>
      <c r="AR11" s="36">
        <f>AR10*45%/100</f>
        <v>2.3746500000000004</v>
      </c>
    </row>
    <row r="12" spans="1:44" s="8" customFormat="1" ht="13.5" customHeight="1">
      <c r="A12" s="27"/>
      <c r="B12" s="17" t="s">
        <v>13</v>
      </c>
      <c r="C12" s="37">
        <f aca="true" t="shared" si="0" ref="C12:I12">1007.68*C11</f>
        <v>1121.396688</v>
      </c>
      <c r="D12" s="37">
        <f t="shared" si="0"/>
        <v>2332.1242079999997</v>
      </c>
      <c r="E12" s="37">
        <f t="shared" si="0"/>
        <v>701.042976</v>
      </c>
      <c r="F12" s="37">
        <f t="shared" si="0"/>
        <v>743.9701439999999</v>
      </c>
      <c r="G12" s="37">
        <f t="shared" si="0"/>
        <v>1110.0602880000001</v>
      </c>
      <c r="H12" s="37">
        <f t="shared" si="0"/>
        <v>753.190416</v>
      </c>
      <c r="I12" s="37">
        <f t="shared" si="0"/>
        <v>502.630784</v>
      </c>
      <c r="J12" s="37">
        <f aca="true" t="shared" si="1" ref="J12:Y12">1007.68*J11</f>
        <v>2032.3897919999995</v>
      </c>
      <c r="K12" s="37">
        <f t="shared" si="1"/>
        <v>2917.98936</v>
      </c>
      <c r="L12" s="37">
        <f t="shared" si="1"/>
        <v>2800.997712</v>
      </c>
      <c r="M12" s="37">
        <f t="shared" si="1"/>
        <v>524.396672</v>
      </c>
      <c r="N12" s="37">
        <f t="shared" si="1"/>
        <v>2542.3766399999995</v>
      </c>
      <c r="O12" s="37">
        <f t="shared" si="1"/>
        <v>3811.751136</v>
      </c>
      <c r="P12" s="37">
        <f t="shared" si="1"/>
        <v>3073.5247679999998</v>
      </c>
      <c r="Q12" s="37">
        <f t="shared" si="1"/>
        <v>844.7381439999999</v>
      </c>
      <c r="R12" s="37">
        <f t="shared" si="1"/>
        <v>2173.56576</v>
      </c>
      <c r="S12" s="37">
        <f t="shared" si="1"/>
        <v>2376.5628960000004</v>
      </c>
      <c r="T12" s="37">
        <f t="shared" si="1"/>
        <v>1470.1043519999998</v>
      </c>
      <c r="U12" s="37">
        <f t="shared" si="1"/>
        <v>2096.780544</v>
      </c>
      <c r="V12" s="37">
        <f t="shared" si="1"/>
        <v>1014.2299199999999</v>
      </c>
      <c r="W12" s="37">
        <f t="shared" si="1"/>
        <v>2306.277216</v>
      </c>
      <c r="X12" s="37">
        <f t="shared" si="1"/>
        <v>2339.8329599999997</v>
      </c>
      <c r="Y12" s="37">
        <f t="shared" si="1"/>
        <v>516.1336960000001</v>
      </c>
      <c r="Z12" s="37">
        <f aca="true" t="shared" si="2" ref="Z12:AR12">1007.68*Z11</f>
        <v>2382.91128</v>
      </c>
      <c r="AA12" s="37">
        <f t="shared" si="2"/>
        <v>2141.924608</v>
      </c>
      <c r="AB12" s="37">
        <f t="shared" si="2"/>
        <v>1586.4913919999997</v>
      </c>
      <c r="AC12" s="37">
        <f t="shared" si="2"/>
        <v>2316.253248</v>
      </c>
      <c r="AD12" s="37">
        <f t="shared" si="2"/>
        <v>2323.962</v>
      </c>
      <c r="AE12" s="37">
        <f t="shared" si="2"/>
        <v>514.118336</v>
      </c>
      <c r="AF12" s="37">
        <f t="shared" si="2"/>
        <v>2322.6016320000003</v>
      </c>
      <c r="AG12" s="37">
        <f t="shared" si="2"/>
        <v>2087.91296</v>
      </c>
      <c r="AH12" s="37">
        <f t="shared" si="2"/>
        <v>1554.1448639999999</v>
      </c>
      <c r="AI12" s="37">
        <f t="shared" si="2"/>
        <v>2381.550912</v>
      </c>
      <c r="AJ12" s="37">
        <f t="shared" si="2"/>
        <v>2396.51496</v>
      </c>
      <c r="AK12" s="37">
        <f t="shared" si="2"/>
        <v>520.7690240000001</v>
      </c>
      <c r="AL12" s="37">
        <f t="shared" si="2"/>
        <v>2323.0550879999996</v>
      </c>
      <c r="AM12" s="37">
        <f t="shared" si="2"/>
        <v>363.57094400000005</v>
      </c>
      <c r="AN12" s="37">
        <f t="shared" si="2"/>
        <v>1508.194656</v>
      </c>
      <c r="AO12" s="37">
        <f t="shared" si="2"/>
        <v>3276.673056</v>
      </c>
      <c r="AP12" s="37">
        <f t="shared" si="2"/>
        <v>1587.0959999999998</v>
      </c>
      <c r="AQ12" s="37">
        <f t="shared" si="2"/>
        <v>525.807424</v>
      </c>
      <c r="AR12" s="37">
        <f t="shared" si="2"/>
        <v>2392.8873120000003</v>
      </c>
    </row>
    <row r="13" spans="1:44" s="8" customFormat="1" ht="13.5" customHeight="1">
      <c r="A13" s="27"/>
      <c r="B13" s="17" t="s">
        <v>2</v>
      </c>
      <c r="C13" s="38">
        <f aca="true" t="shared" si="3" ref="C13:I13">C12/C9/12</f>
        <v>0.37788</v>
      </c>
      <c r="D13" s="38">
        <f t="shared" si="3"/>
        <v>0.37788</v>
      </c>
      <c r="E13" s="38">
        <f t="shared" si="3"/>
        <v>0.37788</v>
      </c>
      <c r="F13" s="38">
        <f t="shared" si="3"/>
        <v>0.25192</v>
      </c>
      <c r="G13" s="38">
        <f t="shared" si="3"/>
        <v>0.37788</v>
      </c>
      <c r="H13" s="38">
        <f t="shared" si="3"/>
        <v>0.37788</v>
      </c>
      <c r="I13" s="38">
        <f t="shared" si="3"/>
        <v>0.08397333333333333</v>
      </c>
      <c r="J13" s="38">
        <f aca="true" t="shared" si="4" ref="J13:Y13">J12/J9/12</f>
        <v>0.25192</v>
      </c>
      <c r="K13" s="38">
        <f t="shared" si="4"/>
        <v>0.37788</v>
      </c>
      <c r="L13" s="38">
        <f t="shared" si="4"/>
        <v>0.37787999999999994</v>
      </c>
      <c r="M13" s="38">
        <f t="shared" si="4"/>
        <v>0.08397333333333333</v>
      </c>
      <c r="N13" s="38">
        <f t="shared" si="4"/>
        <v>0.25192</v>
      </c>
      <c r="O13" s="38">
        <f t="shared" si="4"/>
        <v>0.37788</v>
      </c>
      <c r="P13" s="38">
        <f t="shared" si="4"/>
        <v>0.37788</v>
      </c>
      <c r="Q13" s="38">
        <f t="shared" si="4"/>
        <v>0.08397333333333333</v>
      </c>
      <c r="R13" s="38">
        <f t="shared" si="4"/>
        <v>0.25192</v>
      </c>
      <c r="S13" s="38">
        <f t="shared" si="4"/>
        <v>0.37788000000000005</v>
      </c>
      <c r="T13" s="38">
        <f t="shared" si="4"/>
        <v>0.37788</v>
      </c>
      <c r="U13" s="38">
        <f t="shared" si="4"/>
        <v>0.3358933333333333</v>
      </c>
      <c r="V13" s="38">
        <f t="shared" si="4"/>
        <v>0.25192</v>
      </c>
      <c r="W13" s="38">
        <f t="shared" si="4"/>
        <v>0.37788</v>
      </c>
      <c r="X13" s="38">
        <f t="shared" si="4"/>
        <v>0.37787999999999994</v>
      </c>
      <c r="Y13" s="38">
        <f t="shared" si="4"/>
        <v>0.08397333333333334</v>
      </c>
      <c r="Z13" s="38">
        <f aca="true" t="shared" si="5" ref="Z13:AR13">Z12/Z9/12</f>
        <v>0.37788</v>
      </c>
      <c r="AA13" s="38">
        <f t="shared" si="5"/>
        <v>0.3358933333333333</v>
      </c>
      <c r="AB13" s="38">
        <f t="shared" si="5"/>
        <v>0.25192</v>
      </c>
      <c r="AC13" s="38">
        <f t="shared" si="5"/>
        <v>0.37788</v>
      </c>
      <c r="AD13" s="38">
        <f t="shared" si="5"/>
        <v>0.37788</v>
      </c>
      <c r="AE13" s="38">
        <f t="shared" si="5"/>
        <v>0.08397333333333334</v>
      </c>
      <c r="AF13" s="38">
        <f t="shared" si="5"/>
        <v>0.37788</v>
      </c>
      <c r="AG13" s="38">
        <f t="shared" si="5"/>
        <v>0.3358933333333334</v>
      </c>
      <c r="AH13" s="38">
        <f t="shared" si="5"/>
        <v>0.25192</v>
      </c>
      <c r="AI13" s="38">
        <f t="shared" si="5"/>
        <v>0.37788</v>
      </c>
      <c r="AJ13" s="38">
        <f t="shared" si="5"/>
        <v>0.37788</v>
      </c>
      <c r="AK13" s="38">
        <f t="shared" si="5"/>
        <v>0.08397333333333334</v>
      </c>
      <c r="AL13" s="38">
        <f t="shared" si="5"/>
        <v>0.37788</v>
      </c>
      <c r="AM13" s="38">
        <f t="shared" si="5"/>
        <v>0.3358933333333334</v>
      </c>
      <c r="AN13" s="38">
        <f t="shared" si="5"/>
        <v>0.25192</v>
      </c>
      <c r="AO13" s="38">
        <f t="shared" si="5"/>
        <v>0.37788</v>
      </c>
      <c r="AP13" s="38">
        <f t="shared" si="5"/>
        <v>0.37787999999999994</v>
      </c>
      <c r="AQ13" s="38">
        <f t="shared" si="5"/>
        <v>0.08397333333333334</v>
      </c>
      <c r="AR13" s="38">
        <f t="shared" si="5"/>
        <v>0.37788</v>
      </c>
    </row>
    <row r="14" spans="1:44" s="8" customFormat="1" ht="13.5" customHeight="1">
      <c r="A14" s="27"/>
      <c r="B14" s="17" t="s">
        <v>0</v>
      </c>
      <c r="C14" s="39" t="s">
        <v>14</v>
      </c>
      <c r="D14" s="39" t="s">
        <v>14</v>
      </c>
      <c r="E14" s="39" t="s">
        <v>14</v>
      </c>
      <c r="F14" s="39" t="s">
        <v>14</v>
      </c>
      <c r="G14" s="39" t="s">
        <v>14</v>
      </c>
      <c r="H14" s="39" t="s">
        <v>14</v>
      </c>
      <c r="I14" s="39" t="s">
        <v>14</v>
      </c>
      <c r="J14" s="39" t="s">
        <v>14</v>
      </c>
      <c r="K14" s="39" t="s">
        <v>14</v>
      </c>
      <c r="L14" s="39" t="s">
        <v>14</v>
      </c>
      <c r="M14" s="39" t="s">
        <v>14</v>
      </c>
      <c r="N14" s="39" t="s">
        <v>14</v>
      </c>
      <c r="O14" s="39" t="s">
        <v>14</v>
      </c>
      <c r="P14" s="39" t="s">
        <v>14</v>
      </c>
      <c r="Q14" s="39" t="s">
        <v>14</v>
      </c>
      <c r="R14" s="39" t="s">
        <v>14</v>
      </c>
      <c r="S14" s="39" t="s">
        <v>14</v>
      </c>
      <c r="T14" s="39" t="s">
        <v>14</v>
      </c>
      <c r="U14" s="39" t="s">
        <v>14</v>
      </c>
      <c r="V14" s="39" t="s">
        <v>14</v>
      </c>
      <c r="W14" s="39" t="s">
        <v>14</v>
      </c>
      <c r="X14" s="39" t="s">
        <v>14</v>
      </c>
      <c r="Y14" s="39" t="s">
        <v>14</v>
      </c>
      <c r="Z14" s="39" t="s">
        <v>14</v>
      </c>
      <c r="AA14" s="39" t="s">
        <v>14</v>
      </c>
      <c r="AB14" s="39" t="s">
        <v>14</v>
      </c>
      <c r="AC14" s="39" t="s">
        <v>14</v>
      </c>
      <c r="AD14" s="39" t="s">
        <v>14</v>
      </c>
      <c r="AE14" s="39" t="s">
        <v>14</v>
      </c>
      <c r="AF14" s="39" t="s">
        <v>14</v>
      </c>
      <c r="AG14" s="39" t="s">
        <v>14</v>
      </c>
      <c r="AH14" s="39" t="s">
        <v>14</v>
      </c>
      <c r="AI14" s="39" t="s">
        <v>14</v>
      </c>
      <c r="AJ14" s="39" t="s">
        <v>14</v>
      </c>
      <c r="AK14" s="39" t="s">
        <v>14</v>
      </c>
      <c r="AL14" s="39" t="s">
        <v>14</v>
      </c>
      <c r="AM14" s="39" t="s">
        <v>14</v>
      </c>
      <c r="AN14" s="39" t="s">
        <v>14</v>
      </c>
      <c r="AO14" s="39" t="s">
        <v>14</v>
      </c>
      <c r="AP14" s="39" t="s">
        <v>14</v>
      </c>
      <c r="AQ14" s="39" t="s">
        <v>14</v>
      </c>
      <c r="AR14" s="39" t="s">
        <v>14</v>
      </c>
    </row>
    <row r="15" spans="1:44" s="8" customFormat="1" ht="13.5" customHeight="1">
      <c r="A15" s="29" t="s">
        <v>17</v>
      </c>
      <c r="B15" s="19" t="s">
        <v>4</v>
      </c>
      <c r="C15" s="40">
        <f aca="true" t="shared" si="6" ref="C15:I15">C10*10%/10</f>
        <v>2.4730000000000003</v>
      </c>
      <c r="D15" s="40">
        <f t="shared" si="6"/>
        <v>5.143</v>
      </c>
      <c r="E15" s="40">
        <f t="shared" si="6"/>
        <v>1.546</v>
      </c>
      <c r="F15" s="40">
        <f t="shared" si="6"/>
        <v>2.461</v>
      </c>
      <c r="G15" s="40">
        <f t="shared" si="6"/>
        <v>2.4480000000000004</v>
      </c>
      <c r="H15" s="40">
        <f t="shared" si="6"/>
        <v>1.661</v>
      </c>
      <c r="I15" s="40">
        <f t="shared" si="6"/>
        <v>4.988</v>
      </c>
      <c r="J15" s="40">
        <f aca="true" t="shared" si="7" ref="J15:Y15">J10*10%/10</f>
        <v>6.723000000000001</v>
      </c>
      <c r="K15" s="40">
        <f t="shared" si="7"/>
        <v>6.4350000000000005</v>
      </c>
      <c r="L15" s="40">
        <f t="shared" si="7"/>
        <v>6.177000000000001</v>
      </c>
      <c r="M15" s="40">
        <f t="shared" si="7"/>
        <v>5.204</v>
      </c>
      <c r="N15" s="40">
        <f t="shared" si="7"/>
        <v>8.41</v>
      </c>
      <c r="O15" s="40">
        <f t="shared" si="7"/>
        <v>8.406</v>
      </c>
      <c r="P15" s="40">
        <f t="shared" si="7"/>
        <v>6.7780000000000005</v>
      </c>
      <c r="Q15" s="40">
        <f t="shared" si="7"/>
        <v>8.383</v>
      </c>
      <c r="R15" s="40">
        <f t="shared" si="7"/>
        <v>7.19</v>
      </c>
      <c r="S15" s="40">
        <f t="shared" si="7"/>
        <v>5.2410000000000005</v>
      </c>
      <c r="T15" s="40">
        <f t="shared" si="7"/>
        <v>3.242</v>
      </c>
      <c r="U15" s="40">
        <f t="shared" si="7"/>
        <v>5.202000000000001</v>
      </c>
      <c r="V15" s="40">
        <f t="shared" si="7"/>
        <v>3.3550000000000004</v>
      </c>
      <c r="W15" s="40">
        <f t="shared" si="7"/>
        <v>5.086</v>
      </c>
      <c r="X15" s="40">
        <f t="shared" si="7"/>
        <v>5.16</v>
      </c>
      <c r="Y15" s="40">
        <f t="shared" si="7"/>
        <v>5.122000000000001</v>
      </c>
      <c r="Z15" s="40">
        <f aca="true" t="shared" si="8" ref="Z15:AR15">Z10*10%/10</f>
        <v>5.255000000000001</v>
      </c>
      <c r="AA15" s="40">
        <f t="shared" si="8"/>
        <v>5.314</v>
      </c>
      <c r="AB15" s="40">
        <f t="shared" si="8"/>
        <v>5.247999999999999</v>
      </c>
      <c r="AC15" s="40">
        <f t="shared" si="8"/>
        <v>5.1080000000000005</v>
      </c>
      <c r="AD15" s="40">
        <f t="shared" si="8"/>
        <v>5.125</v>
      </c>
      <c r="AE15" s="40">
        <f t="shared" si="8"/>
        <v>5.102</v>
      </c>
      <c r="AF15" s="40">
        <f t="shared" si="8"/>
        <v>5.122000000000001</v>
      </c>
      <c r="AG15" s="40">
        <f t="shared" si="8"/>
        <v>5.180000000000001</v>
      </c>
      <c r="AH15" s="40">
        <f t="shared" si="8"/>
        <v>5.141</v>
      </c>
      <c r="AI15" s="40">
        <f t="shared" si="8"/>
        <v>5.252000000000001</v>
      </c>
      <c r="AJ15" s="40">
        <f t="shared" si="8"/>
        <v>5.285</v>
      </c>
      <c r="AK15" s="40">
        <f t="shared" si="8"/>
        <v>5.168</v>
      </c>
      <c r="AL15" s="40">
        <f t="shared" si="8"/>
        <v>5.122999999999999</v>
      </c>
      <c r="AM15" s="40">
        <f t="shared" si="8"/>
        <v>0.9020000000000001</v>
      </c>
      <c r="AN15" s="40">
        <f t="shared" si="8"/>
        <v>4.989</v>
      </c>
      <c r="AO15" s="40">
        <f t="shared" si="8"/>
        <v>7.226000000000001</v>
      </c>
      <c r="AP15" s="40">
        <f t="shared" si="8"/>
        <v>3.5</v>
      </c>
      <c r="AQ15" s="40">
        <f t="shared" si="8"/>
        <v>5.218</v>
      </c>
      <c r="AR15" s="40">
        <f t="shared" si="8"/>
        <v>5.277000000000001</v>
      </c>
    </row>
    <row r="16" spans="1:44" s="8" customFormat="1" ht="13.5" customHeight="1">
      <c r="A16" s="29"/>
      <c r="B16" s="18" t="s">
        <v>13</v>
      </c>
      <c r="C16" s="41">
        <f aca="true" t="shared" si="9" ref="C16:I16">2281.73*C15</f>
        <v>5642.718290000001</v>
      </c>
      <c r="D16" s="41">
        <f t="shared" si="9"/>
        <v>11734.93739</v>
      </c>
      <c r="E16" s="42">
        <f t="shared" si="9"/>
        <v>3527.55458</v>
      </c>
      <c r="F16" s="41">
        <f t="shared" si="9"/>
        <v>5615.33753</v>
      </c>
      <c r="G16" s="42">
        <f t="shared" si="9"/>
        <v>5585.675040000001</v>
      </c>
      <c r="H16" s="42">
        <f t="shared" si="9"/>
        <v>3789.9535300000002</v>
      </c>
      <c r="I16" s="41">
        <f t="shared" si="9"/>
        <v>11381.269240000001</v>
      </c>
      <c r="J16" s="41">
        <f aca="true" t="shared" si="10" ref="J16:Y16">2281.73*J15</f>
        <v>15340.070790000002</v>
      </c>
      <c r="K16" s="42">
        <f t="shared" si="10"/>
        <v>14682.932550000001</v>
      </c>
      <c r="L16" s="42">
        <f t="shared" si="10"/>
        <v>14094.246210000003</v>
      </c>
      <c r="M16" s="41">
        <f t="shared" si="10"/>
        <v>11874.12292</v>
      </c>
      <c r="N16" s="41">
        <f t="shared" si="10"/>
        <v>19189.3493</v>
      </c>
      <c r="O16" s="42">
        <f t="shared" si="10"/>
        <v>19180.222380000003</v>
      </c>
      <c r="P16" s="42">
        <f t="shared" si="10"/>
        <v>15465.56594</v>
      </c>
      <c r="Q16" s="41">
        <f t="shared" si="10"/>
        <v>19127.742589999998</v>
      </c>
      <c r="R16" s="41">
        <f t="shared" si="10"/>
        <v>16405.6387</v>
      </c>
      <c r="S16" s="42">
        <f t="shared" si="10"/>
        <v>11958.546930000002</v>
      </c>
      <c r="T16" s="42">
        <f t="shared" si="10"/>
        <v>7397.36866</v>
      </c>
      <c r="U16" s="41">
        <f t="shared" si="10"/>
        <v>11869.559460000002</v>
      </c>
      <c r="V16" s="41">
        <f t="shared" si="10"/>
        <v>7655.204150000001</v>
      </c>
      <c r="W16" s="42">
        <f t="shared" si="10"/>
        <v>11604.878780000001</v>
      </c>
      <c r="X16" s="42">
        <f t="shared" si="10"/>
        <v>11773.7268</v>
      </c>
      <c r="Y16" s="41">
        <f t="shared" si="10"/>
        <v>11687.021060000003</v>
      </c>
      <c r="Z16" s="42">
        <f aca="true" t="shared" si="11" ref="Z16:AR16">2281.73*Z15</f>
        <v>11990.491150000002</v>
      </c>
      <c r="AA16" s="41">
        <f t="shared" si="11"/>
        <v>12125.113220000001</v>
      </c>
      <c r="AB16" s="41">
        <f t="shared" si="11"/>
        <v>11974.51904</v>
      </c>
      <c r="AC16" s="42">
        <f t="shared" si="11"/>
        <v>11655.076840000002</v>
      </c>
      <c r="AD16" s="42">
        <f t="shared" si="11"/>
        <v>11693.866250000001</v>
      </c>
      <c r="AE16" s="41">
        <f t="shared" si="11"/>
        <v>11641.386460000002</v>
      </c>
      <c r="AF16" s="42">
        <f t="shared" si="11"/>
        <v>11687.021060000003</v>
      </c>
      <c r="AG16" s="41">
        <f t="shared" si="11"/>
        <v>11819.361400000002</v>
      </c>
      <c r="AH16" s="41">
        <f t="shared" si="11"/>
        <v>11730.37393</v>
      </c>
      <c r="AI16" s="42">
        <f t="shared" si="11"/>
        <v>11983.645960000002</v>
      </c>
      <c r="AJ16" s="42">
        <f t="shared" si="11"/>
        <v>12058.94305</v>
      </c>
      <c r="AK16" s="41">
        <f t="shared" si="11"/>
        <v>11791.98064</v>
      </c>
      <c r="AL16" s="42">
        <f t="shared" si="11"/>
        <v>11689.302789999998</v>
      </c>
      <c r="AM16" s="41">
        <f t="shared" si="11"/>
        <v>2058.1204600000005</v>
      </c>
      <c r="AN16" s="41">
        <f t="shared" si="11"/>
        <v>11383.55097</v>
      </c>
      <c r="AO16" s="42">
        <f t="shared" si="11"/>
        <v>16487.780980000003</v>
      </c>
      <c r="AP16" s="42">
        <f t="shared" si="11"/>
        <v>7986.055</v>
      </c>
      <c r="AQ16" s="41">
        <f t="shared" si="11"/>
        <v>11906.06714</v>
      </c>
      <c r="AR16" s="42">
        <f t="shared" si="11"/>
        <v>12040.689210000002</v>
      </c>
    </row>
    <row r="17" spans="1:44" s="8" customFormat="1" ht="13.5" customHeight="1">
      <c r="A17" s="29"/>
      <c r="B17" s="18" t="s">
        <v>2</v>
      </c>
      <c r="C17" s="41">
        <f aca="true" t="shared" si="12" ref="C17:I17">C16/C9/12</f>
        <v>1.901441666666667</v>
      </c>
      <c r="D17" s="41">
        <f t="shared" si="12"/>
        <v>1.9014416666666667</v>
      </c>
      <c r="E17" s="42">
        <f t="shared" si="12"/>
        <v>1.9014416666666667</v>
      </c>
      <c r="F17" s="41">
        <f t="shared" si="12"/>
        <v>1.9014416666666667</v>
      </c>
      <c r="G17" s="42">
        <f t="shared" si="12"/>
        <v>1.901441666666667</v>
      </c>
      <c r="H17" s="42">
        <f t="shared" si="12"/>
        <v>1.901441666666667</v>
      </c>
      <c r="I17" s="41">
        <f t="shared" si="12"/>
        <v>1.901441666666667</v>
      </c>
      <c r="J17" s="41">
        <f aca="true" t="shared" si="13" ref="J17:Y17">J16/J9/12</f>
        <v>1.901441666666667</v>
      </c>
      <c r="K17" s="42">
        <f t="shared" si="13"/>
        <v>1.901441666666667</v>
      </c>
      <c r="L17" s="42">
        <f t="shared" si="13"/>
        <v>1.901441666666667</v>
      </c>
      <c r="M17" s="41">
        <f t="shared" si="13"/>
        <v>1.9014416666666667</v>
      </c>
      <c r="N17" s="41">
        <f t="shared" si="13"/>
        <v>1.901441666666667</v>
      </c>
      <c r="O17" s="42">
        <f t="shared" si="13"/>
        <v>1.901441666666667</v>
      </c>
      <c r="P17" s="42">
        <f t="shared" si="13"/>
        <v>1.901441666666667</v>
      </c>
      <c r="Q17" s="41">
        <f t="shared" si="13"/>
        <v>1.9014416666666667</v>
      </c>
      <c r="R17" s="41">
        <f t="shared" si="13"/>
        <v>1.9014416666666667</v>
      </c>
      <c r="S17" s="42">
        <f t="shared" si="13"/>
        <v>1.901441666666667</v>
      </c>
      <c r="T17" s="42">
        <f t="shared" si="13"/>
        <v>1.9014416666666667</v>
      </c>
      <c r="U17" s="41">
        <f t="shared" si="13"/>
        <v>1.901441666666667</v>
      </c>
      <c r="V17" s="41">
        <f t="shared" si="13"/>
        <v>1.901441666666667</v>
      </c>
      <c r="W17" s="42">
        <f t="shared" si="13"/>
        <v>1.9014416666666667</v>
      </c>
      <c r="X17" s="42">
        <f t="shared" si="13"/>
        <v>1.9014416666666667</v>
      </c>
      <c r="Y17" s="41">
        <f t="shared" si="13"/>
        <v>1.901441666666667</v>
      </c>
      <c r="Z17" s="42">
        <f aca="true" t="shared" si="14" ref="Z17:AR17">Z16/Z9/12</f>
        <v>1.901441666666667</v>
      </c>
      <c r="AA17" s="41">
        <f t="shared" si="14"/>
        <v>1.901441666666667</v>
      </c>
      <c r="AB17" s="41">
        <f t="shared" si="14"/>
        <v>1.9014416666666667</v>
      </c>
      <c r="AC17" s="42">
        <f t="shared" si="14"/>
        <v>1.901441666666667</v>
      </c>
      <c r="AD17" s="42">
        <f t="shared" si="14"/>
        <v>1.901441666666667</v>
      </c>
      <c r="AE17" s="41">
        <f t="shared" si="14"/>
        <v>1.901441666666667</v>
      </c>
      <c r="AF17" s="42">
        <f t="shared" si="14"/>
        <v>1.901441666666667</v>
      </c>
      <c r="AG17" s="41">
        <f t="shared" si="14"/>
        <v>1.901441666666667</v>
      </c>
      <c r="AH17" s="41">
        <f t="shared" si="14"/>
        <v>1.9014416666666667</v>
      </c>
      <c r="AI17" s="42">
        <f t="shared" si="14"/>
        <v>1.9014416666666667</v>
      </c>
      <c r="AJ17" s="42">
        <f t="shared" si="14"/>
        <v>1.9014416666666667</v>
      </c>
      <c r="AK17" s="41">
        <f t="shared" si="14"/>
        <v>1.901441666666667</v>
      </c>
      <c r="AL17" s="42">
        <f t="shared" si="14"/>
        <v>1.9014416666666667</v>
      </c>
      <c r="AM17" s="41">
        <f t="shared" si="14"/>
        <v>1.9014416666666671</v>
      </c>
      <c r="AN17" s="41">
        <f t="shared" si="14"/>
        <v>1.901441666666667</v>
      </c>
      <c r="AO17" s="42">
        <f t="shared" si="14"/>
        <v>1.901441666666667</v>
      </c>
      <c r="AP17" s="42">
        <f t="shared" si="14"/>
        <v>1.9014416666666667</v>
      </c>
      <c r="AQ17" s="41">
        <f t="shared" si="14"/>
        <v>1.9014416666666667</v>
      </c>
      <c r="AR17" s="42">
        <f t="shared" si="14"/>
        <v>1.901441666666667</v>
      </c>
    </row>
    <row r="18" spans="1:44" s="8" customFormat="1" ht="13.5" customHeight="1">
      <c r="A18" s="29"/>
      <c r="B18" s="17" t="s">
        <v>0</v>
      </c>
      <c r="C18" s="39" t="s">
        <v>14</v>
      </c>
      <c r="D18" s="39" t="s">
        <v>14</v>
      </c>
      <c r="E18" s="39" t="s">
        <v>14</v>
      </c>
      <c r="F18" s="39" t="s">
        <v>14</v>
      </c>
      <c r="G18" s="39" t="s">
        <v>14</v>
      </c>
      <c r="H18" s="39" t="s">
        <v>14</v>
      </c>
      <c r="I18" s="39" t="s">
        <v>14</v>
      </c>
      <c r="J18" s="39" t="s">
        <v>14</v>
      </c>
      <c r="K18" s="39" t="s">
        <v>14</v>
      </c>
      <c r="L18" s="39" t="s">
        <v>14</v>
      </c>
      <c r="M18" s="39" t="s">
        <v>14</v>
      </c>
      <c r="N18" s="39" t="s">
        <v>14</v>
      </c>
      <c r="O18" s="39" t="s">
        <v>14</v>
      </c>
      <c r="P18" s="39" t="s">
        <v>14</v>
      </c>
      <c r="Q18" s="39" t="s">
        <v>14</v>
      </c>
      <c r="R18" s="39" t="s">
        <v>14</v>
      </c>
      <c r="S18" s="39" t="s">
        <v>14</v>
      </c>
      <c r="T18" s="39" t="s">
        <v>14</v>
      </c>
      <c r="U18" s="39" t="s">
        <v>14</v>
      </c>
      <c r="V18" s="39" t="s">
        <v>14</v>
      </c>
      <c r="W18" s="39" t="s">
        <v>14</v>
      </c>
      <c r="X18" s="39" t="s">
        <v>14</v>
      </c>
      <c r="Y18" s="39" t="s">
        <v>14</v>
      </c>
      <c r="Z18" s="39" t="s">
        <v>14</v>
      </c>
      <c r="AA18" s="39" t="s">
        <v>14</v>
      </c>
      <c r="AB18" s="39" t="s">
        <v>14</v>
      </c>
      <c r="AC18" s="39" t="s">
        <v>14</v>
      </c>
      <c r="AD18" s="39" t="s">
        <v>14</v>
      </c>
      <c r="AE18" s="39" t="s">
        <v>14</v>
      </c>
      <c r="AF18" s="39" t="s">
        <v>14</v>
      </c>
      <c r="AG18" s="39" t="s">
        <v>14</v>
      </c>
      <c r="AH18" s="39" t="s">
        <v>14</v>
      </c>
      <c r="AI18" s="39" t="s">
        <v>14</v>
      </c>
      <c r="AJ18" s="39" t="s">
        <v>14</v>
      </c>
      <c r="AK18" s="39" t="s">
        <v>14</v>
      </c>
      <c r="AL18" s="39" t="s">
        <v>14</v>
      </c>
      <c r="AM18" s="39" t="s">
        <v>14</v>
      </c>
      <c r="AN18" s="39" t="s">
        <v>14</v>
      </c>
      <c r="AO18" s="39" t="s">
        <v>14</v>
      </c>
      <c r="AP18" s="39" t="s">
        <v>14</v>
      </c>
      <c r="AQ18" s="39" t="s">
        <v>14</v>
      </c>
      <c r="AR18" s="39" t="s">
        <v>14</v>
      </c>
    </row>
    <row r="19" spans="1:44" s="8" customFormat="1" ht="13.5" customHeight="1">
      <c r="A19" s="29" t="s">
        <v>18</v>
      </c>
      <c r="B19" s="24" t="s">
        <v>11</v>
      </c>
      <c r="C19" s="35" t="s">
        <v>114</v>
      </c>
      <c r="D19" s="35" t="s">
        <v>115</v>
      </c>
      <c r="E19" s="35" t="s">
        <v>149</v>
      </c>
      <c r="F19" s="35" t="s">
        <v>116</v>
      </c>
      <c r="G19" s="35" t="s">
        <v>116</v>
      </c>
      <c r="H19" s="35" t="s">
        <v>117</v>
      </c>
      <c r="I19" s="35" t="s">
        <v>118</v>
      </c>
      <c r="J19" s="35" t="s">
        <v>119</v>
      </c>
      <c r="K19" s="35" t="s">
        <v>120</v>
      </c>
      <c r="L19" s="35" t="s">
        <v>121</v>
      </c>
      <c r="M19" s="35" t="s">
        <v>122</v>
      </c>
      <c r="N19" s="35" t="s">
        <v>123</v>
      </c>
      <c r="O19" s="35" t="s">
        <v>124</v>
      </c>
      <c r="P19" s="35" t="s">
        <v>125</v>
      </c>
      <c r="Q19" s="35" t="s">
        <v>126</v>
      </c>
      <c r="R19" s="35" t="s">
        <v>127</v>
      </c>
      <c r="S19" s="35" t="s">
        <v>128</v>
      </c>
      <c r="T19" s="35" t="s">
        <v>129</v>
      </c>
      <c r="U19" s="35" t="s">
        <v>130</v>
      </c>
      <c r="V19" s="35" t="s">
        <v>131</v>
      </c>
      <c r="W19" s="35" t="s">
        <v>132</v>
      </c>
      <c r="X19" s="35" t="s">
        <v>133</v>
      </c>
      <c r="Y19" s="35" t="s">
        <v>134</v>
      </c>
      <c r="Z19" s="35" t="s">
        <v>135</v>
      </c>
      <c r="AA19" s="35" t="s">
        <v>136</v>
      </c>
      <c r="AB19" s="35" t="s">
        <v>137</v>
      </c>
      <c r="AC19" s="35" t="s">
        <v>138</v>
      </c>
      <c r="AD19" s="35" t="s">
        <v>133</v>
      </c>
      <c r="AE19" s="35" t="s">
        <v>138</v>
      </c>
      <c r="AF19" s="35" t="s">
        <v>139</v>
      </c>
      <c r="AG19" s="35" t="s">
        <v>140</v>
      </c>
      <c r="AH19" s="35" t="s">
        <v>139</v>
      </c>
      <c r="AI19" s="35" t="s">
        <v>141</v>
      </c>
      <c r="AJ19" s="35" t="s">
        <v>142</v>
      </c>
      <c r="AK19" s="35" t="s">
        <v>136</v>
      </c>
      <c r="AL19" s="35" t="s">
        <v>143</v>
      </c>
      <c r="AM19" s="35" t="s">
        <v>144</v>
      </c>
      <c r="AN19" s="35" t="s">
        <v>145</v>
      </c>
      <c r="AO19" s="35" t="s">
        <v>146</v>
      </c>
      <c r="AP19" s="35" t="s">
        <v>147</v>
      </c>
      <c r="AQ19" s="35" t="s">
        <v>143</v>
      </c>
      <c r="AR19" s="35" t="s">
        <v>148</v>
      </c>
    </row>
    <row r="20" spans="1:44" s="8" customFormat="1" ht="13.5" customHeight="1">
      <c r="A20" s="29"/>
      <c r="B20" s="19" t="s">
        <v>4</v>
      </c>
      <c r="C20" s="42">
        <f>C19*0.11</f>
        <v>21.065</v>
      </c>
      <c r="D20" s="42">
        <f>D19*0.11</f>
        <v>47.036</v>
      </c>
      <c r="E20" s="42">
        <f>E19*0.05</f>
        <v>13.16</v>
      </c>
      <c r="F20" s="42">
        <f>F19*0.1</f>
        <v>19.14</v>
      </c>
      <c r="G20" s="42">
        <f>G19*0.1</f>
        <v>19.14</v>
      </c>
      <c r="H20" s="42">
        <f>H19*0.05</f>
        <v>15.035</v>
      </c>
      <c r="I20" s="42">
        <f>I19*0.09</f>
        <v>40.599000000000004</v>
      </c>
      <c r="J20" s="42">
        <f>J19*0.08</f>
        <v>51.583999999999996</v>
      </c>
      <c r="K20" s="42">
        <f>K19*0.1</f>
        <v>51.29</v>
      </c>
      <c r="L20" s="42">
        <f>L19*0.09</f>
        <v>53.226</v>
      </c>
      <c r="M20" s="42">
        <f>M19*0.11</f>
        <v>44.891000000000005</v>
      </c>
      <c r="N20" s="42">
        <f>N19*0.1</f>
        <v>69.37</v>
      </c>
      <c r="O20" s="42">
        <f>O19*0.1</f>
        <v>69.15</v>
      </c>
      <c r="P20" s="42">
        <f>P19*0.08</f>
        <v>51.57600000000001</v>
      </c>
      <c r="Q20" s="42">
        <f>Q19*0.1</f>
        <v>69.47000000000001</v>
      </c>
      <c r="R20" s="42">
        <f>R19*0.11</f>
        <v>63.591</v>
      </c>
      <c r="S20" s="42">
        <f>S19*0.1</f>
        <v>41.69</v>
      </c>
      <c r="T20" s="42">
        <f>T19*0.09</f>
        <v>24.092999999999996</v>
      </c>
      <c r="U20" s="42">
        <f>U19*0.1</f>
        <v>43.17</v>
      </c>
      <c r="V20" s="42">
        <f>V19*0.1</f>
        <v>27.04</v>
      </c>
      <c r="W20" s="42">
        <f>W19*0.1</f>
        <v>43.38</v>
      </c>
      <c r="X20" s="42">
        <f>X19*0.1</f>
        <v>43.49</v>
      </c>
      <c r="Y20" s="42">
        <f>Y19*0.11</f>
        <v>47.157</v>
      </c>
      <c r="Z20" s="42">
        <f>Z19*0.09</f>
        <v>39.635999999999996</v>
      </c>
      <c r="AA20" s="42">
        <f>AA19*0.1</f>
        <v>44.27</v>
      </c>
      <c r="AB20" s="42">
        <f>AB19*0.1</f>
        <v>44.84</v>
      </c>
      <c r="AC20" s="42">
        <f>AC19*0.1</f>
        <v>43.6</v>
      </c>
      <c r="AD20" s="42">
        <f>AD19*0.1</f>
        <v>43.49</v>
      </c>
      <c r="AE20" s="42">
        <f>AE19*0.11</f>
        <v>47.96</v>
      </c>
      <c r="AF20" s="42">
        <f>AF19*0.09</f>
        <v>39.285</v>
      </c>
      <c r="AG20" s="42">
        <f>AG19*0.1</f>
        <v>43.97</v>
      </c>
      <c r="AH20" s="42">
        <f>AH19*0.1</f>
        <v>43.650000000000006</v>
      </c>
      <c r="AI20" s="42">
        <f>AI19*0.1</f>
        <v>44.46000000000001</v>
      </c>
      <c r="AJ20" s="42">
        <f>AJ19*0.1</f>
        <v>44.67</v>
      </c>
      <c r="AK20" s="42">
        <f>AK19*0.11</f>
        <v>48.696999999999996</v>
      </c>
      <c r="AL20" s="42">
        <f>AL19*0.09</f>
        <v>38.870999999999995</v>
      </c>
      <c r="AM20" s="42">
        <f>AM19*0.05</f>
        <v>8.795</v>
      </c>
      <c r="AN20" s="42">
        <f>AN19*0.1</f>
        <v>41.56</v>
      </c>
      <c r="AO20" s="42">
        <f>AO19*0.1</f>
        <v>57.970000000000006</v>
      </c>
      <c r="AP20" s="42">
        <f>AP19*0.1</f>
        <v>27.860000000000003</v>
      </c>
      <c r="AQ20" s="42">
        <f>AQ19*0.11</f>
        <v>47.509</v>
      </c>
      <c r="AR20" s="42">
        <f>AR19*0.09</f>
        <v>39.230999999999995</v>
      </c>
    </row>
    <row r="21" spans="1:44" s="8" customFormat="1" ht="13.5" customHeight="1">
      <c r="A21" s="29"/>
      <c r="B21" s="18" t="s">
        <v>13</v>
      </c>
      <c r="C21" s="43">
        <f aca="true" t="shared" si="15" ref="C21:I21">445.14*C20</f>
        <v>9376.8741</v>
      </c>
      <c r="D21" s="43">
        <f t="shared" si="15"/>
        <v>20937.60504</v>
      </c>
      <c r="E21" s="42">
        <f t="shared" si="15"/>
        <v>5858.0424</v>
      </c>
      <c r="F21" s="43">
        <f t="shared" si="15"/>
        <v>8519.9796</v>
      </c>
      <c r="G21" s="42">
        <f t="shared" si="15"/>
        <v>8519.9796</v>
      </c>
      <c r="H21" s="42">
        <f t="shared" si="15"/>
        <v>6692.6799</v>
      </c>
      <c r="I21" s="43">
        <f t="shared" si="15"/>
        <v>18072.23886</v>
      </c>
      <c r="J21" s="43">
        <f aca="true" t="shared" si="16" ref="J21:Y21">445.14*J20</f>
        <v>22962.101759999998</v>
      </c>
      <c r="K21" s="42">
        <f t="shared" si="16"/>
        <v>22831.2306</v>
      </c>
      <c r="L21" s="42">
        <f t="shared" si="16"/>
        <v>23693.02164</v>
      </c>
      <c r="M21" s="43">
        <f t="shared" si="16"/>
        <v>19982.77974</v>
      </c>
      <c r="N21" s="43">
        <f t="shared" si="16"/>
        <v>30879.361800000002</v>
      </c>
      <c r="O21" s="42">
        <f t="shared" si="16"/>
        <v>30781.431</v>
      </c>
      <c r="P21" s="42">
        <f t="shared" si="16"/>
        <v>22958.540640000003</v>
      </c>
      <c r="Q21" s="43">
        <f t="shared" si="16"/>
        <v>30923.875800000005</v>
      </c>
      <c r="R21" s="43">
        <f t="shared" si="16"/>
        <v>28306.89774</v>
      </c>
      <c r="S21" s="42">
        <f t="shared" si="16"/>
        <v>18557.886599999998</v>
      </c>
      <c r="T21" s="42">
        <f t="shared" si="16"/>
        <v>10724.758019999997</v>
      </c>
      <c r="U21" s="43">
        <f t="shared" si="16"/>
        <v>19216.6938</v>
      </c>
      <c r="V21" s="43">
        <f t="shared" si="16"/>
        <v>12036.585599999999</v>
      </c>
      <c r="W21" s="42">
        <f t="shared" si="16"/>
        <v>19310.1732</v>
      </c>
      <c r="X21" s="42">
        <f t="shared" si="16"/>
        <v>19359.138600000002</v>
      </c>
      <c r="Y21" s="43">
        <f t="shared" si="16"/>
        <v>20991.466979999997</v>
      </c>
      <c r="Z21" s="42">
        <f aca="true" t="shared" si="17" ref="Z21:AR21">445.14*Z20</f>
        <v>17643.56904</v>
      </c>
      <c r="AA21" s="43">
        <f t="shared" si="17"/>
        <v>19706.3478</v>
      </c>
      <c r="AB21" s="43">
        <f t="shared" si="17"/>
        <v>19960.0776</v>
      </c>
      <c r="AC21" s="42">
        <f t="shared" si="17"/>
        <v>19408.104</v>
      </c>
      <c r="AD21" s="42">
        <f t="shared" si="17"/>
        <v>19359.138600000002</v>
      </c>
      <c r="AE21" s="43">
        <f t="shared" si="17"/>
        <v>21348.9144</v>
      </c>
      <c r="AF21" s="42">
        <f t="shared" si="17"/>
        <v>17487.3249</v>
      </c>
      <c r="AG21" s="43">
        <f t="shared" si="17"/>
        <v>19572.8058</v>
      </c>
      <c r="AH21" s="43">
        <f t="shared" si="17"/>
        <v>19430.361</v>
      </c>
      <c r="AI21" s="42">
        <f t="shared" si="17"/>
        <v>19790.924400000004</v>
      </c>
      <c r="AJ21" s="42">
        <f t="shared" si="17"/>
        <v>19884.4038</v>
      </c>
      <c r="AK21" s="43">
        <f t="shared" si="17"/>
        <v>21676.982579999996</v>
      </c>
      <c r="AL21" s="42">
        <f t="shared" si="17"/>
        <v>17303.036939999998</v>
      </c>
      <c r="AM21" s="43">
        <f t="shared" si="17"/>
        <v>3915.0063</v>
      </c>
      <c r="AN21" s="43">
        <f t="shared" si="17"/>
        <v>18500.0184</v>
      </c>
      <c r="AO21" s="42">
        <f t="shared" si="17"/>
        <v>25804.7658</v>
      </c>
      <c r="AP21" s="42">
        <f t="shared" si="17"/>
        <v>12401.600400000001</v>
      </c>
      <c r="AQ21" s="43">
        <f t="shared" si="17"/>
        <v>21148.15626</v>
      </c>
      <c r="AR21" s="42">
        <f t="shared" si="17"/>
        <v>17463.287339999995</v>
      </c>
    </row>
    <row r="22" spans="1:44" s="8" customFormat="1" ht="13.5" customHeight="1">
      <c r="A22" s="29"/>
      <c r="B22" s="18" t="s">
        <v>2</v>
      </c>
      <c r="C22" s="41">
        <f aca="true" t="shared" si="18" ref="C22:I22">C21/C9/12</f>
        <v>3.1597500000000003</v>
      </c>
      <c r="D22" s="41">
        <f t="shared" si="18"/>
        <v>3.392573245187634</v>
      </c>
      <c r="E22" s="42">
        <f t="shared" si="18"/>
        <v>3.1576338939197934</v>
      </c>
      <c r="F22" s="41">
        <f t="shared" si="18"/>
        <v>2.884999187322227</v>
      </c>
      <c r="G22" s="42">
        <f t="shared" si="18"/>
        <v>2.9003198529411764</v>
      </c>
      <c r="H22" s="42">
        <f t="shared" si="18"/>
        <v>3.3577563214930763</v>
      </c>
      <c r="I22" s="41">
        <f t="shared" si="18"/>
        <v>3.0192860966319164</v>
      </c>
      <c r="J22" s="41">
        <f aca="true" t="shared" si="19" ref="J22:Y22">J21/J9/12</f>
        <v>2.846212226684516</v>
      </c>
      <c r="K22" s="42">
        <f t="shared" si="19"/>
        <v>2.956647319347319</v>
      </c>
      <c r="L22" s="42">
        <f t="shared" si="19"/>
        <v>3.196403545410393</v>
      </c>
      <c r="M22" s="41">
        <f t="shared" si="19"/>
        <v>3.1999070810914687</v>
      </c>
      <c r="N22" s="41">
        <f t="shared" si="19"/>
        <v>3.05978614744352</v>
      </c>
      <c r="O22" s="42">
        <f t="shared" si="19"/>
        <v>3.051533725910064</v>
      </c>
      <c r="P22" s="42">
        <f t="shared" si="19"/>
        <v>2.8226788433166132</v>
      </c>
      <c r="Q22" s="41">
        <f t="shared" si="19"/>
        <v>3.0740661457712046</v>
      </c>
      <c r="R22" s="41">
        <f t="shared" si="19"/>
        <v>3.2808180041724615</v>
      </c>
      <c r="S22" s="42">
        <f t="shared" si="19"/>
        <v>2.9507547223812245</v>
      </c>
      <c r="T22" s="42">
        <f t="shared" si="19"/>
        <v>2.7567237353485496</v>
      </c>
      <c r="U22" s="41">
        <f t="shared" si="19"/>
        <v>3.0784143598615916</v>
      </c>
      <c r="V22" s="41">
        <f t="shared" si="19"/>
        <v>2.989713263785395</v>
      </c>
      <c r="W22" s="42">
        <f t="shared" si="19"/>
        <v>3.163942390876917</v>
      </c>
      <c r="X22" s="42">
        <f t="shared" si="19"/>
        <v>3.1264758720930232</v>
      </c>
      <c r="Y22" s="41">
        <f t="shared" si="19"/>
        <v>3.4152458317063643</v>
      </c>
      <c r="Z22" s="42">
        <f aca="true" t="shared" si="20" ref="Z22:AR22">Z21/Z9/12</f>
        <v>2.7979018458610843</v>
      </c>
      <c r="AA22" s="41">
        <f t="shared" si="20"/>
        <v>3.0903192510350017</v>
      </c>
      <c r="AB22" s="41">
        <f t="shared" si="20"/>
        <v>3.169473704268293</v>
      </c>
      <c r="AC22" s="42">
        <f t="shared" si="20"/>
        <v>3.166292090837901</v>
      </c>
      <c r="AD22" s="42">
        <f t="shared" si="20"/>
        <v>3.147827414634147</v>
      </c>
      <c r="AE22" s="41">
        <f t="shared" si="20"/>
        <v>3.487017248137985</v>
      </c>
      <c r="AF22" s="42">
        <f t="shared" si="20"/>
        <v>2.8451329070675513</v>
      </c>
      <c r="AG22" s="41">
        <f t="shared" si="20"/>
        <v>3.1487782818532817</v>
      </c>
      <c r="AH22" s="41">
        <f t="shared" si="20"/>
        <v>3.1495754716981135</v>
      </c>
      <c r="AI22" s="42">
        <f t="shared" si="20"/>
        <v>3.1402202970297033</v>
      </c>
      <c r="AJ22" s="42">
        <f t="shared" si="20"/>
        <v>3.1353522232734155</v>
      </c>
      <c r="AK22" s="41">
        <f t="shared" si="20"/>
        <v>3.4953854779411766</v>
      </c>
      <c r="AL22" s="42">
        <f t="shared" si="20"/>
        <v>2.814600322076908</v>
      </c>
      <c r="AM22" s="41">
        <f t="shared" si="20"/>
        <v>3.616968126385809</v>
      </c>
      <c r="AN22" s="41">
        <f t="shared" si="20"/>
        <v>3.0901346963319303</v>
      </c>
      <c r="AO22" s="42">
        <f t="shared" si="20"/>
        <v>2.9759163437586493</v>
      </c>
      <c r="AP22" s="42">
        <f t="shared" si="20"/>
        <v>2.9527620000000003</v>
      </c>
      <c r="AQ22" s="41">
        <f t="shared" si="20"/>
        <v>3.3774364794940595</v>
      </c>
      <c r="AR22" s="42">
        <f t="shared" si="20"/>
        <v>2.7577675667993167</v>
      </c>
    </row>
    <row r="23" spans="1:44" s="8" customFormat="1" ht="13.5" customHeight="1">
      <c r="A23" s="29"/>
      <c r="B23" s="17" t="s">
        <v>0</v>
      </c>
      <c r="C23" s="39" t="s">
        <v>14</v>
      </c>
      <c r="D23" s="39" t="s">
        <v>14</v>
      </c>
      <c r="E23" s="39" t="s">
        <v>14</v>
      </c>
      <c r="F23" s="39" t="s">
        <v>14</v>
      </c>
      <c r="G23" s="39" t="s">
        <v>14</v>
      </c>
      <c r="H23" s="39" t="s">
        <v>14</v>
      </c>
      <c r="I23" s="39" t="s">
        <v>14</v>
      </c>
      <c r="J23" s="39" t="s">
        <v>14</v>
      </c>
      <c r="K23" s="39" t="s">
        <v>14</v>
      </c>
      <c r="L23" s="39" t="s">
        <v>14</v>
      </c>
      <c r="M23" s="39" t="s">
        <v>14</v>
      </c>
      <c r="N23" s="39" t="s">
        <v>14</v>
      </c>
      <c r="O23" s="39" t="s">
        <v>14</v>
      </c>
      <c r="P23" s="39" t="s">
        <v>14</v>
      </c>
      <c r="Q23" s="39" t="s">
        <v>14</v>
      </c>
      <c r="R23" s="39" t="s">
        <v>14</v>
      </c>
      <c r="S23" s="39" t="s">
        <v>14</v>
      </c>
      <c r="T23" s="39" t="s">
        <v>14</v>
      </c>
      <c r="U23" s="39" t="s">
        <v>14</v>
      </c>
      <c r="V23" s="39" t="s">
        <v>14</v>
      </c>
      <c r="W23" s="39" t="s">
        <v>14</v>
      </c>
      <c r="X23" s="39" t="s">
        <v>14</v>
      </c>
      <c r="Y23" s="39" t="s">
        <v>14</v>
      </c>
      <c r="Z23" s="39" t="s">
        <v>14</v>
      </c>
      <c r="AA23" s="39" t="s">
        <v>14</v>
      </c>
      <c r="AB23" s="39" t="s">
        <v>14</v>
      </c>
      <c r="AC23" s="39" t="s">
        <v>14</v>
      </c>
      <c r="AD23" s="39" t="s">
        <v>14</v>
      </c>
      <c r="AE23" s="39" t="s">
        <v>14</v>
      </c>
      <c r="AF23" s="39" t="s">
        <v>14</v>
      </c>
      <c r="AG23" s="39" t="s">
        <v>14</v>
      </c>
      <c r="AH23" s="39" t="s">
        <v>14</v>
      </c>
      <c r="AI23" s="39" t="s">
        <v>14</v>
      </c>
      <c r="AJ23" s="39" t="s">
        <v>14</v>
      </c>
      <c r="AK23" s="39" t="s">
        <v>14</v>
      </c>
      <c r="AL23" s="39" t="s">
        <v>14</v>
      </c>
      <c r="AM23" s="39" t="s">
        <v>14</v>
      </c>
      <c r="AN23" s="39" t="s">
        <v>14</v>
      </c>
      <c r="AO23" s="39" t="s">
        <v>14</v>
      </c>
      <c r="AP23" s="39" t="s">
        <v>14</v>
      </c>
      <c r="AQ23" s="39" t="s">
        <v>14</v>
      </c>
      <c r="AR23" s="39" t="s">
        <v>14</v>
      </c>
    </row>
    <row r="24" spans="1:44" s="8" customFormat="1" ht="13.5" customHeight="1">
      <c r="A24" s="27" t="s">
        <v>19</v>
      </c>
      <c r="B24" s="23" t="s">
        <v>4</v>
      </c>
      <c r="C24" s="44">
        <f aca="true" t="shared" si="21" ref="C24:H24">C10*0.25%</f>
        <v>0.6182500000000001</v>
      </c>
      <c r="D24" s="44">
        <f t="shared" si="21"/>
        <v>1.28575</v>
      </c>
      <c r="E24" s="44">
        <f t="shared" si="21"/>
        <v>0.3865</v>
      </c>
      <c r="F24" s="44">
        <f t="shared" si="21"/>
        <v>0.61525</v>
      </c>
      <c r="G24" s="44">
        <f t="shared" si="21"/>
        <v>0.612</v>
      </c>
      <c r="H24" s="44">
        <f t="shared" si="21"/>
        <v>0.41525</v>
      </c>
      <c r="I24" s="44">
        <f>I10*0.1%</f>
        <v>0.4988</v>
      </c>
      <c r="J24" s="44">
        <f>J10*0.25%</f>
        <v>1.68075</v>
      </c>
      <c r="K24" s="44">
        <f>K10*0.25%</f>
        <v>1.6087500000000001</v>
      </c>
      <c r="L24" s="44">
        <f>L10*0.25%</f>
        <v>1.5442500000000001</v>
      </c>
      <c r="M24" s="44">
        <f>M10*0.1%</f>
        <v>0.5204</v>
      </c>
      <c r="N24" s="44">
        <f>N10*0.25%</f>
        <v>2.1025</v>
      </c>
      <c r="O24" s="44">
        <f>O10*0.25%</f>
        <v>2.1015</v>
      </c>
      <c r="P24" s="44">
        <f>P10*0.25%</f>
        <v>1.6945</v>
      </c>
      <c r="Q24" s="44">
        <f>Q10*0.1%</f>
        <v>0.8382999999999999</v>
      </c>
      <c r="R24" s="44">
        <f>R10*0.25%</f>
        <v>1.7975</v>
      </c>
      <c r="S24" s="44">
        <f>S10*0.25%</f>
        <v>1.3102500000000001</v>
      </c>
      <c r="T24" s="44">
        <f>T10*0.25%</f>
        <v>0.8105</v>
      </c>
      <c r="U24" s="44">
        <f>U10*0.1%</f>
        <v>0.5202000000000001</v>
      </c>
      <c r="V24" s="44">
        <f>V10*0.25%</f>
        <v>0.83875</v>
      </c>
      <c r="W24" s="44">
        <f>W10*0.25%</f>
        <v>1.2715</v>
      </c>
      <c r="X24" s="44">
        <f>X10*0.25%</f>
        <v>1.29</v>
      </c>
      <c r="Y24" s="44">
        <f>Y10*0.1%</f>
        <v>0.5122000000000001</v>
      </c>
      <c r="Z24" s="44">
        <f>Z10*0.25%</f>
        <v>1.31375</v>
      </c>
      <c r="AA24" s="44">
        <f>AA10*0.1%</f>
        <v>0.5314</v>
      </c>
      <c r="AB24" s="44">
        <f>AB10*0.25%</f>
        <v>1.3119999999999998</v>
      </c>
      <c r="AC24" s="44">
        <f>AC10*0.25%</f>
        <v>1.2770000000000001</v>
      </c>
      <c r="AD24" s="44">
        <f>AD10*0.25%</f>
        <v>1.28125</v>
      </c>
      <c r="AE24" s="44">
        <f>AE10*0.1%</f>
        <v>0.5102</v>
      </c>
      <c r="AF24" s="44">
        <f>AF10*0.25%</f>
        <v>1.2805000000000002</v>
      </c>
      <c r="AG24" s="44">
        <f>AG10*0.1%</f>
        <v>0.518</v>
      </c>
      <c r="AH24" s="44">
        <f>AH10*0.25%</f>
        <v>1.28525</v>
      </c>
      <c r="AI24" s="44">
        <f>AI10*0.25%</f>
        <v>1.3130000000000002</v>
      </c>
      <c r="AJ24" s="44">
        <f>AJ10*0.25%</f>
        <v>1.32125</v>
      </c>
      <c r="AK24" s="44">
        <f>AK10*0.1%</f>
        <v>0.5167999999999999</v>
      </c>
      <c r="AL24" s="44">
        <f>AL10*0.25%</f>
        <v>1.2807499999999998</v>
      </c>
      <c r="AM24" s="44">
        <f>AM10*0.1%</f>
        <v>0.0902</v>
      </c>
      <c r="AN24" s="44">
        <f>AN10*0.25%</f>
        <v>1.24725</v>
      </c>
      <c r="AO24" s="44">
        <f>AO10*0.25%</f>
        <v>1.8065</v>
      </c>
      <c r="AP24" s="44">
        <f>AP10*0.25%</f>
        <v>0.875</v>
      </c>
      <c r="AQ24" s="44">
        <f>AQ10*0.1%</f>
        <v>0.5217999999999999</v>
      </c>
      <c r="AR24" s="44">
        <f>AR10*0.25%</f>
        <v>1.31925</v>
      </c>
    </row>
    <row r="25" spans="1:44" s="8" customFormat="1" ht="13.5" customHeight="1">
      <c r="A25" s="27"/>
      <c r="B25" s="17" t="s">
        <v>13</v>
      </c>
      <c r="C25" s="44">
        <f aca="true" t="shared" si="22" ref="C25:I25">71.18*C24</f>
        <v>44.00703500000001</v>
      </c>
      <c r="D25" s="44">
        <f t="shared" si="22"/>
        <v>91.51968500000001</v>
      </c>
      <c r="E25" s="44">
        <f t="shared" si="22"/>
        <v>27.511070000000004</v>
      </c>
      <c r="F25" s="44">
        <f t="shared" si="22"/>
        <v>43.793495</v>
      </c>
      <c r="G25" s="44">
        <f t="shared" si="22"/>
        <v>43.562160000000006</v>
      </c>
      <c r="H25" s="44">
        <f t="shared" si="22"/>
        <v>29.557495000000003</v>
      </c>
      <c r="I25" s="44">
        <f t="shared" si="22"/>
        <v>35.50458400000001</v>
      </c>
      <c r="J25" s="44">
        <f aca="true" t="shared" si="23" ref="J25:Y25">71.18*J24</f>
        <v>119.63578500000001</v>
      </c>
      <c r="K25" s="44">
        <f t="shared" si="23"/>
        <v>114.51082500000003</v>
      </c>
      <c r="L25" s="44">
        <f t="shared" si="23"/>
        <v>109.91971500000002</v>
      </c>
      <c r="M25" s="44">
        <f t="shared" si="23"/>
        <v>37.042072000000005</v>
      </c>
      <c r="N25" s="44">
        <f t="shared" si="23"/>
        <v>149.65595000000002</v>
      </c>
      <c r="O25" s="44">
        <f t="shared" si="23"/>
        <v>149.58477000000002</v>
      </c>
      <c r="P25" s="44">
        <f t="shared" si="23"/>
        <v>120.61451000000001</v>
      </c>
      <c r="Q25" s="44">
        <f t="shared" si="23"/>
        <v>59.670194</v>
      </c>
      <c r="R25" s="44">
        <f t="shared" si="23"/>
        <v>127.94605000000001</v>
      </c>
      <c r="S25" s="44">
        <f t="shared" si="23"/>
        <v>93.26359500000002</v>
      </c>
      <c r="T25" s="44">
        <f t="shared" si="23"/>
        <v>57.691390000000006</v>
      </c>
      <c r="U25" s="44">
        <f t="shared" si="23"/>
        <v>37.02783600000001</v>
      </c>
      <c r="V25" s="44">
        <f t="shared" si="23"/>
        <v>59.702225000000006</v>
      </c>
      <c r="W25" s="44">
        <f t="shared" si="23"/>
        <v>90.50537000000001</v>
      </c>
      <c r="X25" s="44">
        <f t="shared" si="23"/>
        <v>91.82220000000001</v>
      </c>
      <c r="Y25" s="44">
        <f t="shared" si="23"/>
        <v>36.45839600000001</v>
      </c>
      <c r="Z25" s="44">
        <f aca="true" t="shared" si="24" ref="Z25:AR25">71.18*Z24</f>
        <v>93.512725</v>
      </c>
      <c r="AA25" s="44">
        <f t="shared" si="24"/>
        <v>37.825052</v>
      </c>
      <c r="AB25" s="44">
        <f t="shared" si="24"/>
        <v>93.38816</v>
      </c>
      <c r="AC25" s="44">
        <f t="shared" si="24"/>
        <v>90.89686000000002</v>
      </c>
      <c r="AD25" s="44">
        <f t="shared" si="24"/>
        <v>91.199375</v>
      </c>
      <c r="AE25" s="44">
        <f t="shared" si="24"/>
        <v>36.316036000000004</v>
      </c>
      <c r="AF25" s="44">
        <f t="shared" si="24"/>
        <v>91.14599000000003</v>
      </c>
      <c r="AG25" s="44">
        <f t="shared" si="24"/>
        <v>36.87124000000001</v>
      </c>
      <c r="AH25" s="44">
        <f t="shared" si="24"/>
        <v>91.48409500000001</v>
      </c>
      <c r="AI25" s="44">
        <f t="shared" si="24"/>
        <v>93.45934000000003</v>
      </c>
      <c r="AJ25" s="44">
        <f t="shared" si="24"/>
        <v>94.04657500000002</v>
      </c>
      <c r="AK25" s="44">
        <f t="shared" si="24"/>
        <v>36.785824</v>
      </c>
      <c r="AL25" s="44">
        <f t="shared" si="24"/>
        <v>91.16378499999999</v>
      </c>
      <c r="AM25" s="44">
        <f t="shared" si="24"/>
        <v>6.4204360000000005</v>
      </c>
      <c r="AN25" s="44">
        <f t="shared" si="24"/>
        <v>88.779255</v>
      </c>
      <c r="AO25" s="44">
        <f t="shared" si="24"/>
        <v>128.58667</v>
      </c>
      <c r="AP25" s="44">
        <f t="shared" si="24"/>
        <v>62.282500000000006</v>
      </c>
      <c r="AQ25" s="44">
        <f t="shared" si="24"/>
        <v>37.141723999999996</v>
      </c>
      <c r="AR25" s="44">
        <f t="shared" si="24"/>
        <v>93.90421500000001</v>
      </c>
    </row>
    <row r="26" spans="1:44" s="8" customFormat="1" ht="13.5" customHeight="1">
      <c r="A26" s="27"/>
      <c r="B26" s="17" t="s">
        <v>2</v>
      </c>
      <c r="C26" s="44">
        <f aca="true" t="shared" si="25" ref="C26:I26">C25/C9/12</f>
        <v>0.01482916666666667</v>
      </c>
      <c r="D26" s="44">
        <f t="shared" si="25"/>
        <v>0.01482916666666667</v>
      </c>
      <c r="E26" s="44">
        <f t="shared" si="25"/>
        <v>0.01482916666666667</v>
      </c>
      <c r="F26" s="44">
        <f t="shared" si="25"/>
        <v>0.014829166666666666</v>
      </c>
      <c r="G26" s="44">
        <f t="shared" si="25"/>
        <v>0.01482916666666667</v>
      </c>
      <c r="H26" s="44">
        <f t="shared" si="25"/>
        <v>0.01482916666666667</v>
      </c>
      <c r="I26" s="44">
        <f t="shared" si="25"/>
        <v>0.005931666666666668</v>
      </c>
      <c r="J26" s="44">
        <f aca="true" t="shared" si="26" ref="J26:Y26">J25/J9/12</f>
        <v>0.01482916666666667</v>
      </c>
      <c r="K26" s="44">
        <f t="shared" si="26"/>
        <v>0.014829166666666671</v>
      </c>
      <c r="L26" s="44">
        <f t="shared" si="26"/>
        <v>0.01482916666666667</v>
      </c>
      <c r="M26" s="44">
        <f t="shared" si="26"/>
        <v>0.0059316666666666676</v>
      </c>
      <c r="N26" s="44">
        <f t="shared" si="26"/>
        <v>0.01482916666666667</v>
      </c>
      <c r="O26" s="44">
        <f t="shared" si="26"/>
        <v>0.01482916666666667</v>
      </c>
      <c r="P26" s="44">
        <f t="shared" si="26"/>
        <v>0.01482916666666667</v>
      </c>
      <c r="Q26" s="44">
        <f t="shared" si="26"/>
        <v>0.0059316666666666676</v>
      </c>
      <c r="R26" s="44">
        <f t="shared" si="26"/>
        <v>0.01482916666666667</v>
      </c>
      <c r="S26" s="44">
        <f t="shared" si="26"/>
        <v>0.01482916666666667</v>
      </c>
      <c r="T26" s="44">
        <f t="shared" si="26"/>
        <v>0.01482916666666667</v>
      </c>
      <c r="U26" s="44">
        <f t="shared" si="26"/>
        <v>0.0059316666666666676</v>
      </c>
      <c r="V26" s="44">
        <f t="shared" si="26"/>
        <v>0.01482916666666667</v>
      </c>
      <c r="W26" s="44">
        <f t="shared" si="26"/>
        <v>0.01482916666666667</v>
      </c>
      <c r="X26" s="44">
        <f t="shared" si="26"/>
        <v>0.01482916666666667</v>
      </c>
      <c r="Y26" s="44">
        <f t="shared" si="26"/>
        <v>0.0059316666666666676</v>
      </c>
      <c r="Z26" s="44">
        <f aca="true" t="shared" si="27" ref="Z26:AR26">Z25/Z9/12</f>
        <v>0.014829166666666666</v>
      </c>
      <c r="AA26" s="44">
        <f t="shared" si="27"/>
        <v>0.0059316666666666676</v>
      </c>
      <c r="AB26" s="44">
        <f t="shared" si="27"/>
        <v>0.01482916666666667</v>
      </c>
      <c r="AC26" s="44">
        <f t="shared" si="27"/>
        <v>0.01482916666666667</v>
      </c>
      <c r="AD26" s="44">
        <f t="shared" si="27"/>
        <v>0.014829166666666666</v>
      </c>
      <c r="AE26" s="44">
        <f t="shared" si="27"/>
        <v>0.0059316666666666676</v>
      </c>
      <c r="AF26" s="44">
        <f t="shared" si="27"/>
        <v>0.01482916666666667</v>
      </c>
      <c r="AG26" s="44">
        <f t="shared" si="27"/>
        <v>0.005931666666666668</v>
      </c>
      <c r="AH26" s="44">
        <f t="shared" si="27"/>
        <v>0.01482916666666667</v>
      </c>
      <c r="AI26" s="44">
        <f t="shared" si="27"/>
        <v>0.01482916666666667</v>
      </c>
      <c r="AJ26" s="44">
        <f t="shared" si="27"/>
        <v>0.01482916666666667</v>
      </c>
      <c r="AK26" s="44">
        <f t="shared" si="27"/>
        <v>0.0059316666666666676</v>
      </c>
      <c r="AL26" s="44">
        <f t="shared" si="27"/>
        <v>0.014829166666666666</v>
      </c>
      <c r="AM26" s="44">
        <f t="shared" si="27"/>
        <v>0.0059316666666666676</v>
      </c>
      <c r="AN26" s="44">
        <f t="shared" si="27"/>
        <v>0.01482916666666667</v>
      </c>
      <c r="AO26" s="44">
        <f t="shared" si="27"/>
        <v>0.014829166666666666</v>
      </c>
      <c r="AP26" s="44">
        <f t="shared" si="27"/>
        <v>0.01482916666666667</v>
      </c>
      <c r="AQ26" s="44">
        <f t="shared" si="27"/>
        <v>0.005931666666666666</v>
      </c>
      <c r="AR26" s="44">
        <f t="shared" si="27"/>
        <v>0.014829166666666666</v>
      </c>
    </row>
    <row r="27" spans="1:44" s="8" customFormat="1" ht="13.5" customHeight="1">
      <c r="A27" s="27"/>
      <c r="B27" s="17" t="s">
        <v>0</v>
      </c>
      <c r="C27" s="39" t="s">
        <v>14</v>
      </c>
      <c r="D27" s="39" t="s">
        <v>14</v>
      </c>
      <c r="E27" s="39" t="s">
        <v>14</v>
      </c>
      <c r="F27" s="39" t="s">
        <v>14</v>
      </c>
      <c r="G27" s="39" t="s">
        <v>14</v>
      </c>
      <c r="H27" s="39" t="s">
        <v>14</v>
      </c>
      <c r="I27" s="39" t="s">
        <v>14</v>
      </c>
      <c r="J27" s="39" t="s">
        <v>14</v>
      </c>
      <c r="K27" s="39" t="s">
        <v>14</v>
      </c>
      <c r="L27" s="39" t="s">
        <v>14</v>
      </c>
      <c r="M27" s="39" t="s">
        <v>14</v>
      </c>
      <c r="N27" s="39" t="s">
        <v>14</v>
      </c>
      <c r="O27" s="39" t="s">
        <v>14</v>
      </c>
      <c r="P27" s="39" t="s">
        <v>14</v>
      </c>
      <c r="Q27" s="39" t="s">
        <v>14</v>
      </c>
      <c r="R27" s="39" t="s">
        <v>14</v>
      </c>
      <c r="S27" s="39" t="s">
        <v>14</v>
      </c>
      <c r="T27" s="39" t="s">
        <v>14</v>
      </c>
      <c r="U27" s="39" t="s">
        <v>14</v>
      </c>
      <c r="V27" s="39" t="s">
        <v>14</v>
      </c>
      <c r="W27" s="39" t="s">
        <v>14</v>
      </c>
      <c r="X27" s="39" t="s">
        <v>14</v>
      </c>
      <c r="Y27" s="39" t="s">
        <v>14</v>
      </c>
      <c r="Z27" s="39" t="s">
        <v>14</v>
      </c>
      <c r="AA27" s="39" t="s">
        <v>14</v>
      </c>
      <c r="AB27" s="39" t="s">
        <v>14</v>
      </c>
      <c r="AC27" s="39" t="s">
        <v>14</v>
      </c>
      <c r="AD27" s="39" t="s">
        <v>14</v>
      </c>
      <c r="AE27" s="39" t="s">
        <v>14</v>
      </c>
      <c r="AF27" s="39" t="s">
        <v>14</v>
      </c>
      <c r="AG27" s="39" t="s">
        <v>14</v>
      </c>
      <c r="AH27" s="39" t="s">
        <v>14</v>
      </c>
      <c r="AI27" s="39" t="s">
        <v>14</v>
      </c>
      <c r="AJ27" s="39" t="s">
        <v>14</v>
      </c>
      <c r="AK27" s="39" t="s">
        <v>14</v>
      </c>
      <c r="AL27" s="39" t="s">
        <v>14</v>
      </c>
      <c r="AM27" s="39" t="s">
        <v>14</v>
      </c>
      <c r="AN27" s="39" t="s">
        <v>14</v>
      </c>
      <c r="AO27" s="39" t="s">
        <v>14</v>
      </c>
      <c r="AP27" s="39" t="s">
        <v>14</v>
      </c>
      <c r="AQ27" s="39" t="s">
        <v>14</v>
      </c>
      <c r="AR27" s="39" t="s">
        <v>14</v>
      </c>
    </row>
    <row r="28" spans="1:44" s="8" customFormat="1" ht="13.5" customHeight="1">
      <c r="A28" s="27" t="s">
        <v>20</v>
      </c>
      <c r="B28" s="23" t="s">
        <v>5</v>
      </c>
      <c r="C28" s="44">
        <f>C10*0.48%</f>
        <v>1.1870399999999999</v>
      </c>
      <c r="D28" s="44">
        <f>D10*0.48%</f>
        <v>2.4686399999999997</v>
      </c>
      <c r="E28" s="44">
        <f>E9*0.48%</f>
        <v>0.74208</v>
      </c>
      <c r="F28" s="44">
        <f>F10*0.48%</f>
        <v>1.1812799999999999</v>
      </c>
      <c r="G28" s="44">
        <f>G9*0.48%</f>
        <v>1.1750399999999999</v>
      </c>
      <c r="H28" s="44">
        <f>H9*0.48%</f>
        <v>0.7972799999999999</v>
      </c>
      <c r="I28" s="44">
        <f>I10*0.1%</f>
        <v>0.4988</v>
      </c>
      <c r="J28" s="44">
        <f>J10*0.48%</f>
        <v>3.2270399999999997</v>
      </c>
      <c r="K28" s="44">
        <f>K9*0.48%</f>
        <v>3.0887999999999995</v>
      </c>
      <c r="L28" s="44">
        <f>L9*0.48%</f>
        <v>2.96496</v>
      </c>
      <c r="M28" s="44">
        <f>M10*0.1%</f>
        <v>0.5204</v>
      </c>
      <c r="N28" s="44">
        <f>N10*0.48%</f>
        <v>4.0367999999999995</v>
      </c>
      <c r="O28" s="44">
        <f>O9*0.48%</f>
        <v>4.034879999999999</v>
      </c>
      <c r="P28" s="44">
        <f>P9*0.48%</f>
        <v>3.2534399999999994</v>
      </c>
      <c r="Q28" s="44">
        <f>Q10*0.1%</f>
        <v>0.8382999999999999</v>
      </c>
      <c r="R28" s="44">
        <f>R10*0.48%</f>
        <v>3.4511999999999996</v>
      </c>
      <c r="S28" s="44">
        <f>S9*0.48%</f>
        <v>2.5156799999999997</v>
      </c>
      <c r="T28" s="44">
        <f>T9*0.48%</f>
        <v>1.5561599999999998</v>
      </c>
      <c r="U28" s="44">
        <f>U10*0.1%</f>
        <v>0.5202000000000001</v>
      </c>
      <c r="V28" s="44">
        <f>V10*0.48%</f>
        <v>1.6103999999999998</v>
      </c>
      <c r="W28" s="44">
        <f>W9*0.48%</f>
        <v>2.44128</v>
      </c>
      <c r="X28" s="44">
        <f>X9*0.48%</f>
        <v>2.4768</v>
      </c>
      <c r="Y28" s="44">
        <f>Y10*0.1%</f>
        <v>0.5122000000000001</v>
      </c>
      <c r="Z28" s="44">
        <f>Z9*0.48%</f>
        <v>2.5223999999999998</v>
      </c>
      <c r="AA28" s="44">
        <f>AA10*0.1%</f>
        <v>0.5314</v>
      </c>
      <c r="AB28" s="44">
        <f>AB10*0.48%</f>
        <v>2.5190399999999995</v>
      </c>
      <c r="AC28" s="44">
        <f>AC9*0.48%</f>
        <v>2.45184</v>
      </c>
      <c r="AD28" s="44">
        <f>AD9*0.48%</f>
        <v>2.46</v>
      </c>
      <c r="AE28" s="44">
        <f>AE10*0.1%</f>
        <v>0.5102</v>
      </c>
      <c r="AF28" s="44">
        <f>AF9*0.48%</f>
        <v>2.45856</v>
      </c>
      <c r="AG28" s="44">
        <f>AG10*0.1%</f>
        <v>0.518</v>
      </c>
      <c r="AH28" s="44">
        <f>AH10*0.48%</f>
        <v>2.46768</v>
      </c>
      <c r="AI28" s="44">
        <f>AI9*0.48%</f>
        <v>2.52096</v>
      </c>
      <c r="AJ28" s="44">
        <f>AJ9*0.48%</f>
        <v>2.5368</v>
      </c>
      <c r="AK28" s="44">
        <f>AK10*0.1%</f>
        <v>0.5167999999999999</v>
      </c>
      <c r="AL28" s="44">
        <f>AL9*0.48%</f>
        <v>2.4590399999999994</v>
      </c>
      <c r="AM28" s="44">
        <f>AM10*0.1%</f>
        <v>0.0902</v>
      </c>
      <c r="AN28" s="44">
        <f>AN10*0.48%</f>
        <v>2.3947199999999995</v>
      </c>
      <c r="AO28" s="44">
        <f>AO9*0.48%</f>
        <v>3.46848</v>
      </c>
      <c r="AP28" s="44">
        <f>AP9*0.48%</f>
        <v>1.68</v>
      </c>
      <c r="AQ28" s="44">
        <f>AQ10*0.1%</f>
        <v>0.5217999999999999</v>
      </c>
      <c r="AR28" s="44">
        <f>AR9*0.48%</f>
        <v>2.53296</v>
      </c>
    </row>
    <row r="29" spans="1:44" s="8" customFormat="1" ht="13.5" customHeight="1">
      <c r="A29" s="27"/>
      <c r="B29" s="17" t="s">
        <v>13</v>
      </c>
      <c r="C29" s="44">
        <f aca="true" t="shared" si="28" ref="C29:I29">45.32*C28</f>
        <v>53.7966528</v>
      </c>
      <c r="D29" s="44">
        <f t="shared" si="28"/>
        <v>111.87876479999998</v>
      </c>
      <c r="E29" s="44">
        <f t="shared" si="28"/>
        <v>33.6310656</v>
      </c>
      <c r="F29" s="44">
        <f t="shared" si="28"/>
        <v>53.535609599999994</v>
      </c>
      <c r="G29" s="44">
        <f t="shared" si="28"/>
        <v>53.252812799999994</v>
      </c>
      <c r="H29" s="44">
        <f t="shared" si="28"/>
        <v>36.1327296</v>
      </c>
      <c r="I29" s="44">
        <f t="shared" si="28"/>
        <v>22.605616</v>
      </c>
      <c r="J29" s="44">
        <f aca="true" t="shared" si="29" ref="J29:Y29">45.32*J28</f>
        <v>146.2494528</v>
      </c>
      <c r="K29" s="44">
        <f t="shared" si="29"/>
        <v>139.98441599999998</v>
      </c>
      <c r="L29" s="44">
        <f t="shared" si="29"/>
        <v>134.3719872</v>
      </c>
      <c r="M29" s="44">
        <f t="shared" si="29"/>
        <v>23.584528</v>
      </c>
      <c r="N29" s="44">
        <f t="shared" si="29"/>
        <v>182.94777599999998</v>
      </c>
      <c r="O29" s="44">
        <f t="shared" si="29"/>
        <v>182.86076159999996</v>
      </c>
      <c r="P29" s="44">
        <f t="shared" si="29"/>
        <v>147.44590079999998</v>
      </c>
      <c r="Q29" s="44">
        <f t="shared" si="29"/>
        <v>37.991755999999995</v>
      </c>
      <c r="R29" s="44">
        <f t="shared" si="29"/>
        <v>156.40838399999998</v>
      </c>
      <c r="S29" s="44">
        <f t="shared" si="29"/>
        <v>114.01061759999999</v>
      </c>
      <c r="T29" s="44">
        <f t="shared" si="29"/>
        <v>70.52517119999999</v>
      </c>
      <c r="U29" s="44">
        <f t="shared" si="29"/>
        <v>23.575464000000004</v>
      </c>
      <c r="V29" s="44">
        <f t="shared" si="29"/>
        <v>72.98332799999999</v>
      </c>
      <c r="W29" s="44">
        <f t="shared" si="29"/>
        <v>110.6388096</v>
      </c>
      <c r="X29" s="44">
        <f t="shared" si="29"/>
        <v>112.248576</v>
      </c>
      <c r="Y29" s="44">
        <f t="shared" si="29"/>
        <v>23.212904000000005</v>
      </c>
      <c r="Z29" s="44">
        <f aca="true" t="shared" si="30" ref="Z29:AR29">45.32*Z28</f>
        <v>114.31516799999999</v>
      </c>
      <c r="AA29" s="44">
        <f t="shared" si="30"/>
        <v>24.083047999999998</v>
      </c>
      <c r="AB29" s="44">
        <f t="shared" si="30"/>
        <v>114.16289279999998</v>
      </c>
      <c r="AC29" s="44">
        <f t="shared" si="30"/>
        <v>111.11738879999999</v>
      </c>
      <c r="AD29" s="44">
        <f t="shared" si="30"/>
        <v>111.4872</v>
      </c>
      <c r="AE29" s="44">
        <f t="shared" si="30"/>
        <v>23.122264</v>
      </c>
      <c r="AF29" s="44">
        <f t="shared" si="30"/>
        <v>111.4219392</v>
      </c>
      <c r="AG29" s="44">
        <f t="shared" si="30"/>
        <v>23.47576</v>
      </c>
      <c r="AH29" s="44">
        <f t="shared" si="30"/>
        <v>111.8352576</v>
      </c>
      <c r="AI29" s="44">
        <f t="shared" si="30"/>
        <v>114.24990720000001</v>
      </c>
      <c r="AJ29" s="44">
        <f t="shared" si="30"/>
        <v>114.967776</v>
      </c>
      <c r="AK29" s="44">
        <f t="shared" si="30"/>
        <v>23.421375999999995</v>
      </c>
      <c r="AL29" s="44">
        <f t="shared" si="30"/>
        <v>111.44369279999998</v>
      </c>
      <c r="AM29" s="44">
        <f t="shared" si="30"/>
        <v>4.087864</v>
      </c>
      <c r="AN29" s="44">
        <f t="shared" si="30"/>
        <v>108.52871039999998</v>
      </c>
      <c r="AO29" s="44">
        <f t="shared" si="30"/>
        <v>157.1915136</v>
      </c>
      <c r="AP29" s="44">
        <f t="shared" si="30"/>
        <v>76.13759999999999</v>
      </c>
      <c r="AQ29" s="44">
        <f t="shared" si="30"/>
        <v>23.647975999999996</v>
      </c>
      <c r="AR29" s="44">
        <f t="shared" si="30"/>
        <v>114.7937472</v>
      </c>
    </row>
    <row r="30" spans="1:44" s="8" customFormat="1" ht="13.5" customHeight="1">
      <c r="A30" s="27"/>
      <c r="B30" s="17" t="s">
        <v>2</v>
      </c>
      <c r="C30" s="44">
        <f aca="true" t="shared" si="31" ref="C30:I30">C29/C9/12</f>
        <v>0.018128</v>
      </c>
      <c r="D30" s="44">
        <f t="shared" si="31"/>
        <v>0.018128</v>
      </c>
      <c r="E30" s="44">
        <f t="shared" si="31"/>
        <v>0.018128000000000002</v>
      </c>
      <c r="F30" s="44">
        <f t="shared" si="31"/>
        <v>0.018128</v>
      </c>
      <c r="G30" s="44">
        <f t="shared" si="31"/>
        <v>0.018127999999999995</v>
      </c>
      <c r="H30" s="44">
        <f t="shared" si="31"/>
        <v>0.018128</v>
      </c>
      <c r="I30" s="44">
        <f t="shared" si="31"/>
        <v>0.0037766666666666665</v>
      </c>
      <c r="J30" s="44">
        <f aca="true" t="shared" si="32" ref="J30:Y30">J29/J9/12</f>
        <v>0.018128000000000002</v>
      </c>
      <c r="K30" s="44">
        <f t="shared" si="32"/>
        <v>0.018128</v>
      </c>
      <c r="L30" s="44">
        <f t="shared" si="32"/>
        <v>0.018128000000000002</v>
      </c>
      <c r="M30" s="44">
        <f t="shared" si="32"/>
        <v>0.0037766666666666665</v>
      </c>
      <c r="N30" s="44">
        <f t="shared" si="32"/>
        <v>0.018128</v>
      </c>
      <c r="O30" s="44">
        <f t="shared" si="32"/>
        <v>0.018127999999999995</v>
      </c>
      <c r="P30" s="44">
        <f t="shared" si="32"/>
        <v>0.018128</v>
      </c>
      <c r="Q30" s="44">
        <f t="shared" si="32"/>
        <v>0.0037766666666666665</v>
      </c>
      <c r="R30" s="44">
        <f t="shared" si="32"/>
        <v>0.018128</v>
      </c>
      <c r="S30" s="44">
        <f t="shared" si="32"/>
        <v>0.018128</v>
      </c>
      <c r="T30" s="44">
        <f t="shared" si="32"/>
        <v>0.018128</v>
      </c>
      <c r="U30" s="44">
        <f t="shared" si="32"/>
        <v>0.0037766666666666673</v>
      </c>
      <c r="V30" s="44">
        <f t="shared" si="32"/>
        <v>0.018127999999999995</v>
      </c>
      <c r="W30" s="44">
        <f t="shared" si="32"/>
        <v>0.018128000000000002</v>
      </c>
      <c r="X30" s="44">
        <f t="shared" si="32"/>
        <v>0.018128000000000002</v>
      </c>
      <c r="Y30" s="44">
        <f t="shared" si="32"/>
        <v>0.0037766666666666673</v>
      </c>
      <c r="Z30" s="44">
        <f aca="true" t="shared" si="33" ref="Z30:AR30">Z29/Z9/12</f>
        <v>0.018128</v>
      </c>
      <c r="AA30" s="44">
        <f t="shared" si="33"/>
        <v>0.0037766666666666665</v>
      </c>
      <c r="AB30" s="44">
        <f t="shared" si="33"/>
        <v>0.018128</v>
      </c>
      <c r="AC30" s="44">
        <f t="shared" si="33"/>
        <v>0.018128</v>
      </c>
      <c r="AD30" s="44">
        <f t="shared" si="33"/>
        <v>0.018128000000000002</v>
      </c>
      <c r="AE30" s="44">
        <f t="shared" si="33"/>
        <v>0.0037766666666666673</v>
      </c>
      <c r="AF30" s="44">
        <f t="shared" si="33"/>
        <v>0.018128</v>
      </c>
      <c r="AG30" s="44">
        <f t="shared" si="33"/>
        <v>0.0037766666666666665</v>
      </c>
      <c r="AH30" s="44">
        <f t="shared" si="33"/>
        <v>0.018128000000000002</v>
      </c>
      <c r="AI30" s="44">
        <f t="shared" si="33"/>
        <v>0.018128000000000002</v>
      </c>
      <c r="AJ30" s="44">
        <f t="shared" si="33"/>
        <v>0.018128000000000002</v>
      </c>
      <c r="AK30" s="44">
        <f t="shared" si="33"/>
        <v>0.003776666666666666</v>
      </c>
      <c r="AL30" s="44">
        <f t="shared" si="33"/>
        <v>0.018128</v>
      </c>
      <c r="AM30" s="44">
        <f t="shared" si="33"/>
        <v>0.003776666666666666</v>
      </c>
      <c r="AN30" s="44">
        <f t="shared" si="33"/>
        <v>0.018128</v>
      </c>
      <c r="AO30" s="44">
        <f t="shared" si="33"/>
        <v>0.018128000000000002</v>
      </c>
      <c r="AP30" s="44">
        <f t="shared" si="33"/>
        <v>0.018128</v>
      </c>
      <c r="AQ30" s="44">
        <f t="shared" si="33"/>
        <v>0.0037766666666666665</v>
      </c>
      <c r="AR30" s="44">
        <f t="shared" si="33"/>
        <v>0.018128</v>
      </c>
    </row>
    <row r="31" spans="1:44" s="8" customFormat="1" ht="13.5" customHeight="1">
      <c r="A31" s="27"/>
      <c r="B31" s="17" t="s">
        <v>0</v>
      </c>
      <c r="C31" s="39" t="s">
        <v>14</v>
      </c>
      <c r="D31" s="39" t="s">
        <v>14</v>
      </c>
      <c r="E31" s="39" t="s">
        <v>14</v>
      </c>
      <c r="F31" s="39" t="s">
        <v>14</v>
      </c>
      <c r="G31" s="39" t="s">
        <v>14</v>
      </c>
      <c r="H31" s="39" t="s">
        <v>14</v>
      </c>
      <c r="I31" s="39" t="s">
        <v>14</v>
      </c>
      <c r="J31" s="39" t="s">
        <v>14</v>
      </c>
      <c r="K31" s="39" t="s">
        <v>14</v>
      </c>
      <c r="L31" s="39" t="s">
        <v>14</v>
      </c>
      <c r="M31" s="39" t="s">
        <v>14</v>
      </c>
      <c r="N31" s="39" t="s">
        <v>14</v>
      </c>
      <c r="O31" s="39" t="s">
        <v>14</v>
      </c>
      <c r="P31" s="39" t="s">
        <v>14</v>
      </c>
      <c r="Q31" s="39" t="s">
        <v>14</v>
      </c>
      <c r="R31" s="39" t="s">
        <v>14</v>
      </c>
      <c r="S31" s="39" t="s">
        <v>14</v>
      </c>
      <c r="T31" s="39" t="s">
        <v>14</v>
      </c>
      <c r="U31" s="39" t="s">
        <v>14</v>
      </c>
      <c r="V31" s="39" t="s">
        <v>14</v>
      </c>
      <c r="W31" s="39" t="s">
        <v>14</v>
      </c>
      <c r="X31" s="39" t="s">
        <v>14</v>
      </c>
      <c r="Y31" s="39" t="s">
        <v>14</v>
      </c>
      <c r="Z31" s="39" t="s">
        <v>14</v>
      </c>
      <c r="AA31" s="39" t="s">
        <v>14</v>
      </c>
      <c r="AB31" s="39" t="s">
        <v>14</v>
      </c>
      <c r="AC31" s="39" t="s">
        <v>14</v>
      </c>
      <c r="AD31" s="39" t="s">
        <v>14</v>
      </c>
      <c r="AE31" s="39" t="s">
        <v>14</v>
      </c>
      <c r="AF31" s="39" t="s">
        <v>14</v>
      </c>
      <c r="AG31" s="39" t="s">
        <v>14</v>
      </c>
      <c r="AH31" s="39" t="s">
        <v>14</v>
      </c>
      <c r="AI31" s="39" t="s">
        <v>14</v>
      </c>
      <c r="AJ31" s="39" t="s">
        <v>14</v>
      </c>
      <c r="AK31" s="39" t="s">
        <v>14</v>
      </c>
      <c r="AL31" s="39" t="s">
        <v>14</v>
      </c>
      <c r="AM31" s="39" t="s">
        <v>14</v>
      </c>
      <c r="AN31" s="39" t="s">
        <v>14</v>
      </c>
      <c r="AO31" s="39" t="s">
        <v>14</v>
      </c>
      <c r="AP31" s="39" t="s">
        <v>14</v>
      </c>
      <c r="AQ31" s="39" t="s">
        <v>14</v>
      </c>
      <c r="AR31" s="39" t="s">
        <v>14</v>
      </c>
    </row>
    <row r="32" spans="1:44" s="8" customFormat="1" ht="13.5" customHeight="1">
      <c r="A32" s="29" t="s">
        <v>21</v>
      </c>
      <c r="B32" s="14" t="s">
        <v>15</v>
      </c>
      <c r="C32" s="22" t="s">
        <v>42</v>
      </c>
      <c r="D32" s="22" t="s">
        <v>42</v>
      </c>
      <c r="E32" s="22" t="s">
        <v>42</v>
      </c>
      <c r="F32" s="22" t="s">
        <v>42</v>
      </c>
      <c r="G32" s="22" t="s">
        <v>42</v>
      </c>
      <c r="H32" s="22" t="s">
        <v>42</v>
      </c>
      <c r="I32" s="22" t="s">
        <v>42</v>
      </c>
      <c r="J32" s="22" t="s">
        <v>42</v>
      </c>
      <c r="K32" s="22" t="s">
        <v>42</v>
      </c>
      <c r="L32" s="22" t="s">
        <v>42</v>
      </c>
      <c r="M32" s="22" t="s">
        <v>42</v>
      </c>
      <c r="N32" s="22" t="s">
        <v>42</v>
      </c>
      <c r="O32" s="22" t="s">
        <v>42</v>
      </c>
      <c r="P32" s="22" t="s">
        <v>42</v>
      </c>
      <c r="Q32" s="22" t="s">
        <v>42</v>
      </c>
      <c r="R32" s="35" t="s">
        <v>32</v>
      </c>
      <c r="S32" s="35" t="s">
        <v>41</v>
      </c>
      <c r="T32" s="35" t="s">
        <v>30</v>
      </c>
      <c r="U32" s="35" t="s">
        <v>41</v>
      </c>
      <c r="V32" s="35" t="s">
        <v>30</v>
      </c>
      <c r="W32" s="35" t="s">
        <v>41</v>
      </c>
      <c r="X32" s="35" t="s">
        <v>41</v>
      </c>
      <c r="Y32" s="35" t="s">
        <v>41</v>
      </c>
      <c r="Z32" s="35" t="s">
        <v>41</v>
      </c>
      <c r="AA32" s="35" t="s">
        <v>41</v>
      </c>
      <c r="AB32" s="35" t="s">
        <v>41</v>
      </c>
      <c r="AC32" s="35" t="s">
        <v>41</v>
      </c>
      <c r="AD32" s="35" t="s">
        <v>41</v>
      </c>
      <c r="AE32" s="35" t="s">
        <v>41</v>
      </c>
      <c r="AF32" s="35" t="s">
        <v>41</v>
      </c>
      <c r="AG32" s="35" t="s">
        <v>41</v>
      </c>
      <c r="AH32" s="35" t="s">
        <v>41</v>
      </c>
      <c r="AI32" s="35" t="s">
        <v>41</v>
      </c>
      <c r="AJ32" s="35" t="s">
        <v>41</v>
      </c>
      <c r="AK32" s="35" t="s">
        <v>41</v>
      </c>
      <c r="AL32" s="35" t="s">
        <v>41</v>
      </c>
      <c r="AM32" s="22" t="s">
        <v>42</v>
      </c>
      <c r="AN32" s="45">
        <v>0</v>
      </c>
      <c r="AO32" s="22" t="s">
        <v>42</v>
      </c>
      <c r="AP32" s="45">
        <v>0</v>
      </c>
      <c r="AQ32" s="22" t="s">
        <v>42</v>
      </c>
      <c r="AR32" s="45">
        <v>0</v>
      </c>
    </row>
    <row r="33" spans="1:44" s="8" customFormat="1" ht="13.5" customHeight="1">
      <c r="A33" s="29"/>
      <c r="B33" s="16" t="s">
        <v>4</v>
      </c>
      <c r="C33" s="45">
        <v>0</v>
      </c>
      <c r="D33" s="45">
        <f>D32*10%</f>
        <v>0</v>
      </c>
      <c r="E33" s="45">
        <f>E32*10%</f>
        <v>0</v>
      </c>
      <c r="F33" s="45">
        <f>F32*10%</f>
        <v>0</v>
      </c>
      <c r="G33" s="45">
        <f>G32*0.15</f>
        <v>0</v>
      </c>
      <c r="H33" s="46">
        <f>H32*0.1</f>
        <v>0</v>
      </c>
      <c r="I33" s="45">
        <f>I32*0.1</f>
        <v>0</v>
      </c>
      <c r="J33" s="45">
        <f>J32*10%</f>
        <v>0</v>
      </c>
      <c r="K33" s="46">
        <f>K32*0.1</f>
        <v>0</v>
      </c>
      <c r="L33" s="46">
        <f>L32*0.07</f>
        <v>0</v>
      </c>
      <c r="M33" s="45">
        <f>M32*0.1</f>
        <v>0</v>
      </c>
      <c r="N33" s="45">
        <f>N32*10%</f>
        <v>0</v>
      </c>
      <c r="O33" s="46">
        <f>O32*0.1</f>
        <v>0</v>
      </c>
      <c r="P33" s="46">
        <f>P32*0.1</f>
        <v>0</v>
      </c>
      <c r="Q33" s="45">
        <f>Q32*0.1</f>
        <v>0</v>
      </c>
      <c r="R33" s="45">
        <f>R32*10%</f>
        <v>2.4000000000000004</v>
      </c>
      <c r="S33" s="45">
        <f>S32*0.15</f>
        <v>2.4</v>
      </c>
      <c r="T33" s="45">
        <f>T32*0.1</f>
        <v>1</v>
      </c>
      <c r="U33" s="45">
        <f>U32*0.1</f>
        <v>1.6</v>
      </c>
      <c r="V33" s="45">
        <f>V32*10%</f>
        <v>1</v>
      </c>
      <c r="W33" s="45">
        <f>W32*0.1</f>
        <v>1.6</v>
      </c>
      <c r="X33" s="45">
        <f>X32*0.15</f>
        <v>2.4</v>
      </c>
      <c r="Y33" s="45">
        <f>Y32*0.1</f>
        <v>1.6</v>
      </c>
      <c r="Z33" s="45">
        <f>Z32*0.1</f>
        <v>1.6</v>
      </c>
      <c r="AA33" s="45">
        <f>AA32*0.1</f>
        <v>1.6</v>
      </c>
      <c r="AB33" s="45">
        <f>AB32*10%</f>
        <v>1.6</v>
      </c>
      <c r="AC33" s="45">
        <f>AC32*0.1</f>
        <v>1.6</v>
      </c>
      <c r="AD33" s="46">
        <f>AD32*0.1</f>
        <v>1.6</v>
      </c>
      <c r="AE33" s="45">
        <f>AE32*0.1</f>
        <v>1.6</v>
      </c>
      <c r="AF33" s="45">
        <f>AF32*0.1</f>
        <v>1.6</v>
      </c>
      <c r="AG33" s="45">
        <f>AG32*0.1</f>
        <v>1.6</v>
      </c>
      <c r="AH33" s="45">
        <f>AH32*10%</f>
        <v>1.6</v>
      </c>
      <c r="AI33" s="45">
        <f>AI32*0.1</f>
        <v>1.6</v>
      </c>
      <c r="AJ33" s="45">
        <f>AJ32*0.15</f>
        <v>2.4</v>
      </c>
      <c r="AK33" s="45">
        <f>AK32*0.1</f>
        <v>1.6</v>
      </c>
      <c r="AL33" s="45">
        <f>AL32*0.1</f>
        <v>1.6</v>
      </c>
      <c r="AM33" s="45">
        <f>AM32*0.1</f>
        <v>0</v>
      </c>
      <c r="AN33" s="45">
        <f>AN32*10%</f>
        <v>0</v>
      </c>
      <c r="AO33" s="45">
        <f>AO32*0.1</f>
        <v>0</v>
      </c>
      <c r="AP33" s="45">
        <f>AP32*0.15</f>
        <v>0</v>
      </c>
      <c r="AQ33" s="45">
        <f>AQ32*0.1</f>
        <v>0</v>
      </c>
      <c r="AR33" s="45">
        <f>AR32*0.1</f>
        <v>0</v>
      </c>
    </row>
    <row r="34" spans="1:44" s="8" customFormat="1" ht="13.5" customHeight="1">
      <c r="A34" s="29"/>
      <c r="B34" s="14" t="s">
        <v>1</v>
      </c>
      <c r="C34" s="47">
        <f>C33*1209.48</f>
        <v>0</v>
      </c>
      <c r="D34" s="47">
        <f>D33*1209.48</f>
        <v>0</v>
      </c>
      <c r="E34" s="47">
        <f>E33*1209.48</f>
        <v>0</v>
      </c>
      <c r="F34" s="47">
        <f aca="true" t="shared" si="34" ref="F34:Y34">F33*1209.48</f>
        <v>0</v>
      </c>
      <c r="G34" s="47">
        <f t="shared" si="34"/>
        <v>0</v>
      </c>
      <c r="H34" s="47">
        <f t="shared" si="34"/>
        <v>0</v>
      </c>
      <c r="I34" s="47">
        <f t="shared" si="34"/>
        <v>0</v>
      </c>
      <c r="J34" s="47">
        <f t="shared" si="34"/>
        <v>0</v>
      </c>
      <c r="K34" s="47">
        <f t="shared" si="34"/>
        <v>0</v>
      </c>
      <c r="L34" s="47">
        <f t="shared" si="34"/>
        <v>0</v>
      </c>
      <c r="M34" s="47">
        <f t="shared" si="34"/>
        <v>0</v>
      </c>
      <c r="N34" s="47">
        <f t="shared" si="34"/>
        <v>0</v>
      </c>
      <c r="O34" s="47">
        <f t="shared" si="34"/>
        <v>0</v>
      </c>
      <c r="P34" s="47">
        <f t="shared" si="34"/>
        <v>0</v>
      </c>
      <c r="Q34" s="47">
        <f t="shared" si="34"/>
        <v>0</v>
      </c>
      <c r="R34" s="47">
        <f t="shared" si="34"/>
        <v>2902.7520000000004</v>
      </c>
      <c r="S34" s="47">
        <f t="shared" si="34"/>
        <v>2902.752</v>
      </c>
      <c r="T34" s="47">
        <f t="shared" si="34"/>
        <v>1209.48</v>
      </c>
      <c r="U34" s="47">
        <f t="shared" si="34"/>
        <v>1935.1680000000001</v>
      </c>
      <c r="V34" s="47">
        <f t="shared" si="34"/>
        <v>1209.48</v>
      </c>
      <c r="W34" s="47">
        <f t="shared" si="34"/>
        <v>1935.1680000000001</v>
      </c>
      <c r="X34" s="47">
        <f t="shared" si="34"/>
        <v>2902.752</v>
      </c>
      <c r="Y34" s="47">
        <f t="shared" si="34"/>
        <v>1935.1680000000001</v>
      </c>
      <c r="Z34" s="47">
        <f aca="true" t="shared" si="35" ref="Z34:AR34">Z33*1209.48</f>
        <v>1935.1680000000001</v>
      </c>
      <c r="AA34" s="47">
        <f t="shared" si="35"/>
        <v>1935.1680000000001</v>
      </c>
      <c r="AB34" s="47">
        <f t="shared" si="35"/>
        <v>1935.1680000000001</v>
      </c>
      <c r="AC34" s="47">
        <f t="shared" si="35"/>
        <v>1935.1680000000001</v>
      </c>
      <c r="AD34" s="47">
        <f t="shared" si="35"/>
        <v>1935.1680000000001</v>
      </c>
      <c r="AE34" s="47">
        <f t="shared" si="35"/>
        <v>1935.1680000000001</v>
      </c>
      <c r="AF34" s="47">
        <f t="shared" si="35"/>
        <v>1935.1680000000001</v>
      </c>
      <c r="AG34" s="47">
        <f t="shared" si="35"/>
        <v>1935.1680000000001</v>
      </c>
      <c r="AH34" s="47">
        <f t="shared" si="35"/>
        <v>1935.1680000000001</v>
      </c>
      <c r="AI34" s="47">
        <f t="shared" si="35"/>
        <v>1935.1680000000001</v>
      </c>
      <c r="AJ34" s="47">
        <f t="shared" si="35"/>
        <v>2902.752</v>
      </c>
      <c r="AK34" s="47">
        <f t="shared" si="35"/>
        <v>1935.1680000000001</v>
      </c>
      <c r="AL34" s="47">
        <f t="shared" si="35"/>
        <v>1935.1680000000001</v>
      </c>
      <c r="AM34" s="47">
        <f t="shared" si="35"/>
        <v>0</v>
      </c>
      <c r="AN34" s="47">
        <f t="shared" si="35"/>
        <v>0</v>
      </c>
      <c r="AO34" s="47">
        <f t="shared" si="35"/>
        <v>0</v>
      </c>
      <c r="AP34" s="47">
        <f t="shared" si="35"/>
        <v>0</v>
      </c>
      <c r="AQ34" s="47">
        <f t="shared" si="35"/>
        <v>0</v>
      </c>
      <c r="AR34" s="47">
        <f t="shared" si="35"/>
        <v>0</v>
      </c>
    </row>
    <row r="35" spans="1:44" s="8" customFormat="1" ht="13.5" customHeight="1">
      <c r="A35" s="29"/>
      <c r="B35" s="14" t="s">
        <v>2</v>
      </c>
      <c r="C35" s="48">
        <f>C34/C9</f>
        <v>0</v>
      </c>
      <c r="D35" s="48">
        <f>D34/D9</f>
        <v>0</v>
      </c>
      <c r="E35" s="48">
        <f>E34/E9</f>
        <v>0</v>
      </c>
      <c r="F35" s="48">
        <f aca="true" t="shared" si="36" ref="F35:Y35">F34/F9</f>
        <v>0</v>
      </c>
      <c r="G35" s="48">
        <f t="shared" si="36"/>
        <v>0</v>
      </c>
      <c r="H35" s="48">
        <f t="shared" si="36"/>
        <v>0</v>
      </c>
      <c r="I35" s="48">
        <f t="shared" si="36"/>
        <v>0</v>
      </c>
      <c r="J35" s="48">
        <f t="shared" si="36"/>
        <v>0</v>
      </c>
      <c r="K35" s="48">
        <f t="shared" si="36"/>
        <v>0</v>
      </c>
      <c r="L35" s="48">
        <f t="shared" si="36"/>
        <v>0</v>
      </c>
      <c r="M35" s="48">
        <f t="shared" si="36"/>
        <v>0</v>
      </c>
      <c r="N35" s="48">
        <f t="shared" si="36"/>
        <v>0</v>
      </c>
      <c r="O35" s="48">
        <f t="shared" si="36"/>
        <v>0</v>
      </c>
      <c r="P35" s="48">
        <f t="shared" si="36"/>
        <v>0</v>
      </c>
      <c r="Q35" s="48">
        <f t="shared" si="36"/>
        <v>0</v>
      </c>
      <c r="R35" s="48">
        <f t="shared" si="36"/>
        <v>4.037207232267038</v>
      </c>
      <c r="S35" s="48">
        <f t="shared" si="36"/>
        <v>5.5385460789925585</v>
      </c>
      <c r="T35" s="48">
        <f t="shared" si="36"/>
        <v>3.7306600863664405</v>
      </c>
      <c r="U35" s="48">
        <f t="shared" si="36"/>
        <v>3.7200461361014994</v>
      </c>
      <c r="V35" s="48">
        <f t="shared" si="36"/>
        <v>3.6050074515648287</v>
      </c>
      <c r="W35" s="48">
        <f t="shared" si="36"/>
        <v>3.804891860007865</v>
      </c>
      <c r="X35" s="48">
        <f t="shared" si="36"/>
        <v>5.625488372093023</v>
      </c>
      <c r="Y35" s="48">
        <f t="shared" si="36"/>
        <v>3.778149160484186</v>
      </c>
      <c r="Z35" s="48">
        <f aca="true" t="shared" si="37" ref="Z35:AR35">Z34/Z9</f>
        <v>3.6825271170313987</v>
      </c>
      <c r="AA35" s="48">
        <f t="shared" si="37"/>
        <v>3.6416409484380883</v>
      </c>
      <c r="AB35" s="48">
        <f t="shared" si="37"/>
        <v>3.6874390243902444</v>
      </c>
      <c r="AC35" s="48">
        <f t="shared" si="37"/>
        <v>3.7885043069694597</v>
      </c>
      <c r="AD35" s="48">
        <f t="shared" si="37"/>
        <v>3.77593756097561</v>
      </c>
      <c r="AE35" s="48">
        <f t="shared" si="37"/>
        <v>3.79295962367699</v>
      </c>
      <c r="AF35" s="48">
        <f t="shared" si="37"/>
        <v>3.778149160484186</v>
      </c>
      <c r="AG35" s="48">
        <f t="shared" si="37"/>
        <v>3.73584555984556</v>
      </c>
      <c r="AH35" s="48">
        <f t="shared" si="37"/>
        <v>3.764185956039681</v>
      </c>
      <c r="AI35" s="48">
        <f t="shared" si="37"/>
        <v>3.6846306169078447</v>
      </c>
      <c r="AJ35" s="48">
        <f t="shared" si="37"/>
        <v>5.492435193945128</v>
      </c>
      <c r="AK35" s="48">
        <f t="shared" si="37"/>
        <v>3.74452012383901</v>
      </c>
      <c r="AL35" s="48">
        <f t="shared" si="37"/>
        <v>3.777411672847941</v>
      </c>
      <c r="AM35" s="48">
        <f t="shared" si="37"/>
        <v>0</v>
      </c>
      <c r="AN35" s="48">
        <f t="shared" si="37"/>
        <v>0</v>
      </c>
      <c r="AO35" s="48">
        <f t="shared" si="37"/>
        <v>0</v>
      </c>
      <c r="AP35" s="48">
        <f t="shared" si="37"/>
        <v>0</v>
      </c>
      <c r="AQ35" s="48">
        <f t="shared" si="37"/>
        <v>0</v>
      </c>
      <c r="AR35" s="48">
        <f t="shared" si="37"/>
        <v>0</v>
      </c>
    </row>
    <row r="36" spans="1:44" s="8" customFormat="1" ht="13.5" customHeight="1">
      <c r="A36" s="29"/>
      <c r="B36" s="17" t="s">
        <v>0</v>
      </c>
      <c r="C36" s="39" t="s">
        <v>14</v>
      </c>
      <c r="D36" s="39" t="s">
        <v>14</v>
      </c>
      <c r="E36" s="39" t="s">
        <v>14</v>
      </c>
      <c r="F36" s="39" t="s">
        <v>14</v>
      </c>
      <c r="G36" s="39" t="s">
        <v>14</v>
      </c>
      <c r="H36" s="39" t="s">
        <v>14</v>
      </c>
      <c r="I36" s="39" t="s">
        <v>14</v>
      </c>
      <c r="J36" s="39" t="s">
        <v>14</v>
      </c>
      <c r="K36" s="39" t="s">
        <v>14</v>
      </c>
      <c r="L36" s="39" t="s">
        <v>14</v>
      </c>
      <c r="M36" s="39" t="s">
        <v>14</v>
      </c>
      <c r="N36" s="39" t="s">
        <v>14</v>
      </c>
      <c r="O36" s="39" t="s">
        <v>14</v>
      </c>
      <c r="P36" s="39" t="s">
        <v>14</v>
      </c>
      <c r="Q36" s="39" t="s">
        <v>14</v>
      </c>
      <c r="R36" s="39" t="s">
        <v>14</v>
      </c>
      <c r="S36" s="39" t="s">
        <v>14</v>
      </c>
      <c r="T36" s="39" t="s">
        <v>14</v>
      </c>
      <c r="U36" s="39" t="s">
        <v>14</v>
      </c>
      <c r="V36" s="39" t="s">
        <v>14</v>
      </c>
      <c r="W36" s="39" t="s">
        <v>14</v>
      </c>
      <c r="X36" s="39" t="s">
        <v>14</v>
      </c>
      <c r="Y36" s="39" t="s">
        <v>14</v>
      </c>
      <c r="Z36" s="39" t="s">
        <v>14</v>
      </c>
      <c r="AA36" s="39" t="s">
        <v>14</v>
      </c>
      <c r="AB36" s="39" t="s">
        <v>14</v>
      </c>
      <c r="AC36" s="39" t="s">
        <v>14</v>
      </c>
      <c r="AD36" s="39" t="s">
        <v>14</v>
      </c>
      <c r="AE36" s="39" t="s">
        <v>14</v>
      </c>
      <c r="AF36" s="39" t="s">
        <v>14</v>
      </c>
      <c r="AG36" s="39" t="s">
        <v>14</v>
      </c>
      <c r="AH36" s="39" t="s">
        <v>14</v>
      </c>
      <c r="AI36" s="39" t="s">
        <v>14</v>
      </c>
      <c r="AJ36" s="39" t="s">
        <v>14</v>
      </c>
      <c r="AK36" s="39" t="s">
        <v>14</v>
      </c>
      <c r="AL36" s="39" t="s">
        <v>14</v>
      </c>
      <c r="AM36" s="39" t="s">
        <v>14</v>
      </c>
      <c r="AN36" s="39" t="s">
        <v>14</v>
      </c>
      <c r="AO36" s="39" t="s">
        <v>14</v>
      </c>
      <c r="AP36" s="39" t="s">
        <v>14</v>
      </c>
      <c r="AQ36" s="39" t="s">
        <v>14</v>
      </c>
      <c r="AR36" s="39" t="s">
        <v>14</v>
      </c>
    </row>
    <row r="37" spans="1:45" s="25" customFormat="1" ht="13.5" customHeight="1">
      <c r="A37" s="26" t="s">
        <v>12</v>
      </c>
      <c r="B37" s="26"/>
      <c r="C37" s="38">
        <f aca="true" t="shared" si="38" ref="C37:I37">C12+C16+C21+C25+C29+C34</f>
        <v>16238.792765800003</v>
      </c>
      <c r="D37" s="38">
        <f t="shared" si="38"/>
        <v>35208.065087799994</v>
      </c>
      <c r="E37" s="38">
        <f t="shared" si="38"/>
        <v>10147.7820916</v>
      </c>
      <c r="F37" s="38">
        <f t="shared" si="38"/>
        <v>14976.6163786</v>
      </c>
      <c r="G37" s="38">
        <f t="shared" si="38"/>
        <v>15312.5299008</v>
      </c>
      <c r="H37" s="38">
        <f t="shared" si="38"/>
        <v>11301.514070599998</v>
      </c>
      <c r="I37" s="38">
        <f t="shared" si="38"/>
        <v>30014.249084000003</v>
      </c>
      <c r="J37" s="38">
        <f aca="true" t="shared" si="39" ref="J37:Y37">J12+J16+J21+J25+J29+J34</f>
        <v>40600.4475798</v>
      </c>
      <c r="K37" s="38">
        <f t="shared" si="39"/>
        <v>40686.647751</v>
      </c>
      <c r="L37" s="38">
        <f t="shared" si="39"/>
        <v>40832.557264200004</v>
      </c>
      <c r="M37" s="38">
        <f t="shared" si="39"/>
        <v>32441.925932000002</v>
      </c>
      <c r="N37" s="38">
        <f t="shared" si="39"/>
        <v>52943.691466000004</v>
      </c>
      <c r="O37" s="38">
        <f t="shared" si="39"/>
        <v>54105.850047600004</v>
      </c>
      <c r="P37" s="38">
        <f t="shared" si="39"/>
        <v>41765.6917588</v>
      </c>
      <c r="Q37" s="38">
        <f t="shared" si="39"/>
        <v>50994.01848400001</v>
      </c>
      <c r="R37" s="38">
        <f t="shared" si="39"/>
        <v>50073.208634</v>
      </c>
      <c r="S37" s="38">
        <f t="shared" si="39"/>
        <v>36003.02263859999</v>
      </c>
      <c r="T37" s="38">
        <f t="shared" si="39"/>
        <v>20929.927593199995</v>
      </c>
      <c r="U37" s="38">
        <f t="shared" si="39"/>
        <v>35178.80510400001</v>
      </c>
      <c r="V37" s="38">
        <f t="shared" si="39"/>
        <v>22048.185223</v>
      </c>
      <c r="W37" s="38">
        <f t="shared" si="39"/>
        <v>35357.641375600004</v>
      </c>
      <c r="X37" s="38">
        <f t="shared" si="39"/>
        <v>36579.521136</v>
      </c>
      <c r="Y37" s="38">
        <f t="shared" si="39"/>
        <v>35189.461036</v>
      </c>
      <c r="Z37" s="38">
        <f aca="true" t="shared" si="40" ref="Z37:AR37">Z12+Z16+Z21+Z25+Z29+Z34</f>
        <v>34159.967363</v>
      </c>
      <c r="AA37" s="38">
        <f t="shared" si="40"/>
        <v>35970.461728</v>
      </c>
      <c r="AB37" s="38">
        <f t="shared" si="40"/>
        <v>35663.8070848</v>
      </c>
      <c r="AC37" s="38">
        <f t="shared" si="40"/>
        <v>35516.6163368</v>
      </c>
      <c r="AD37" s="38">
        <f t="shared" si="40"/>
        <v>35514.821425</v>
      </c>
      <c r="AE37" s="38">
        <f t="shared" si="40"/>
        <v>35499.025495999995</v>
      </c>
      <c r="AF37" s="38">
        <f t="shared" si="40"/>
        <v>33634.68352120001</v>
      </c>
      <c r="AG37" s="38">
        <f t="shared" si="40"/>
        <v>35475.59516</v>
      </c>
      <c r="AH37" s="38">
        <f t="shared" si="40"/>
        <v>34853.3671466</v>
      </c>
      <c r="AI37" s="38">
        <f t="shared" si="40"/>
        <v>36298.9985192</v>
      </c>
      <c r="AJ37" s="38">
        <f t="shared" si="40"/>
        <v>37451.628161</v>
      </c>
      <c r="AK37" s="38">
        <f t="shared" si="40"/>
        <v>35985.107443999994</v>
      </c>
      <c r="AL37" s="38">
        <f t="shared" si="40"/>
        <v>33453.170295799995</v>
      </c>
      <c r="AM37" s="38">
        <f t="shared" si="40"/>
        <v>6347.206004000001</v>
      </c>
      <c r="AN37" s="38">
        <f t="shared" si="40"/>
        <v>31589.071991400004</v>
      </c>
      <c r="AO37" s="38">
        <f t="shared" si="40"/>
        <v>45854.9980196</v>
      </c>
      <c r="AP37" s="38">
        <f t="shared" si="40"/>
        <v>22113.1715</v>
      </c>
      <c r="AQ37" s="38">
        <f t="shared" si="40"/>
        <v>33640.820524</v>
      </c>
      <c r="AR37" s="38">
        <f t="shared" si="40"/>
        <v>32105.5618242</v>
      </c>
      <c r="AS37" s="54">
        <f>SUM(C37:AR37)</f>
        <v>1390058.2319476004</v>
      </c>
    </row>
    <row r="38" spans="1:44" s="1" customFormat="1" ht="13.5" customHeight="1">
      <c r="A38" s="20"/>
      <c r="B38" s="20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44" s="1" customFormat="1" ht="13.5" customHeight="1">
      <c r="A39" s="20"/>
      <c r="B39" s="20"/>
      <c r="C39" s="50">
        <f aca="true" t="shared" si="41" ref="C39:I39">C37/C9/12</f>
        <v>5.472028833333334</v>
      </c>
      <c r="D39" s="50">
        <f t="shared" si="41"/>
        <v>5.704852078520967</v>
      </c>
      <c r="E39" s="50">
        <f t="shared" si="41"/>
        <v>5.469912727253127</v>
      </c>
      <c r="F39" s="50">
        <f t="shared" si="41"/>
        <v>5.07131802065556</v>
      </c>
      <c r="G39" s="50">
        <f t="shared" si="41"/>
        <v>5.21259868627451</v>
      </c>
      <c r="H39" s="50">
        <f t="shared" si="41"/>
        <v>5.670035154826409</v>
      </c>
      <c r="I39" s="50">
        <f t="shared" si="41"/>
        <v>5.014409429965251</v>
      </c>
      <c r="J39" s="50">
        <f aca="true" t="shared" si="42" ref="J39:Y39">J37/J9/12</f>
        <v>5.03253106001785</v>
      </c>
      <c r="K39" s="50">
        <f t="shared" si="42"/>
        <v>5.268926152680652</v>
      </c>
      <c r="L39" s="50">
        <f t="shared" si="42"/>
        <v>5.508682378743727</v>
      </c>
      <c r="M39" s="50">
        <f t="shared" si="42"/>
        <v>5.195030414424802</v>
      </c>
      <c r="N39" s="50">
        <f t="shared" si="42"/>
        <v>5.246104980776853</v>
      </c>
      <c r="O39" s="50">
        <f t="shared" si="42"/>
        <v>5.3638125592433985</v>
      </c>
      <c r="P39" s="50">
        <f t="shared" si="42"/>
        <v>5.134957676649946</v>
      </c>
      <c r="Q39" s="50">
        <f t="shared" si="42"/>
        <v>5.069189479104538</v>
      </c>
      <c r="R39" s="50">
        <f t="shared" si="42"/>
        <v>5.803570773528048</v>
      </c>
      <c r="S39" s="50">
        <f t="shared" si="42"/>
        <v>5.72457906229727</v>
      </c>
      <c r="T39" s="50">
        <f t="shared" si="42"/>
        <v>5.37989090921242</v>
      </c>
      <c r="U39" s="50">
        <f t="shared" si="42"/>
        <v>5.63546153787005</v>
      </c>
      <c r="V39" s="50">
        <f t="shared" si="42"/>
        <v>5.476449384749131</v>
      </c>
      <c r="W39" s="50">
        <f t="shared" si="42"/>
        <v>5.793295545877573</v>
      </c>
      <c r="X39" s="50">
        <f t="shared" si="42"/>
        <v>5.907545403100776</v>
      </c>
      <c r="Y39" s="50">
        <f t="shared" si="42"/>
        <v>5.725214928413379</v>
      </c>
      <c r="Z39" s="50">
        <f aca="true" t="shared" si="43" ref="Z39:AR39">Z37/Z9/12</f>
        <v>5.4170579389470355</v>
      </c>
      <c r="AA39" s="50">
        <f t="shared" si="43"/>
        <v>5.640832663404844</v>
      </c>
      <c r="AB39" s="50">
        <f t="shared" si="43"/>
        <v>5.66307912296748</v>
      </c>
      <c r="AC39" s="50">
        <f t="shared" si="43"/>
        <v>5.794279616418689</v>
      </c>
      <c r="AD39" s="50">
        <f t="shared" si="43"/>
        <v>5.774767711382114</v>
      </c>
      <c r="AE39" s="50">
        <f t="shared" si="43"/>
        <v>5.7982205501110675</v>
      </c>
      <c r="AF39" s="50">
        <f t="shared" si="43"/>
        <v>5.472257503774568</v>
      </c>
      <c r="AG39" s="50">
        <f t="shared" si="43"/>
        <v>5.707142078507078</v>
      </c>
      <c r="AH39" s="50">
        <f t="shared" si="43"/>
        <v>5.649576468034753</v>
      </c>
      <c r="AI39" s="50">
        <f t="shared" si="43"/>
        <v>5.759551681772023</v>
      </c>
      <c r="AJ39" s="50">
        <f t="shared" si="43"/>
        <v>5.905333989435509</v>
      </c>
      <c r="AK39" s="50">
        <f t="shared" si="43"/>
        <v>5.80255215492776</v>
      </c>
      <c r="AL39" s="50">
        <f t="shared" si="43"/>
        <v>5.4416634614809025</v>
      </c>
      <c r="AM39" s="50">
        <f t="shared" si="43"/>
        <v>5.864011459719143</v>
      </c>
      <c r="AN39" s="50">
        <f t="shared" si="43"/>
        <v>5.276453529665265</v>
      </c>
      <c r="AO39" s="50">
        <f t="shared" si="43"/>
        <v>5.288195177091983</v>
      </c>
      <c r="AP39" s="50">
        <f t="shared" si="43"/>
        <v>5.265040833333333</v>
      </c>
      <c r="AQ39" s="50">
        <f t="shared" si="43"/>
        <v>5.372559812827394</v>
      </c>
      <c r="AR39" s="50">
        <f t="shared" si="43"/>
        <v>5.07004640013265</v>
      </c>
    </row>
    <row r="40" spans="1:2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4:25" ht="15.75"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4:25" ht="15.75"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4:25" ht="47.25" customHeight="1"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4:24" ht="12.75">
      <c r="D44" s="11"/>
      <c r="H44" s="11"/>
      <c r="L44" s="11"/>
      <c r="P44" s="11"/>
      <c r="T44" s="11"/>
      <c r="X44" s="11"/>
    </row>
    <row r="76" ht="12.75">
      <c r="E76" t="s">
        <v>22</v>
      </c>
    </row>
  </sheetData>
  <sheetProtection/>
  <mergeCells count="14">
    <mergeCell ref="H1:K1"/>
    <mergeCell ref="H2:K2"/>
    <mergeCell ref="H3:K3"/>
    <mergeCell ref="A32:A36"/>
    <mergeCell ref="B7:B8"/>
    <mergeCell ref="A7:A8"/>
    <mergeCell ref="A5:B5"/>
    <mergeCell ref="A37:B37"/>
    <mergeCell ref="A28:A31"/>
    <mergeCell ref="A11:A14"/>
    <mergeCell ref="A15:A18"/>
    <mergeCell ref="A19:A23"/>
    <mergeCell ref="A6:G6"/>
    <mergeCell ref="A24:A27"/>
  </mergeCells>
  <printOptions/>
  <pageMargins left="0.1968503937007874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2015-10-01T08:31:57Z</cp:lastPrinted>
  <dcterms:created xsi:type="dcterms:W3CDTF">2007-12-13T08:11:03Z</dcterms:created>
  <dcterms:modified xsi:type="dcterms:W3CDTF">2015-10-01T08:32:05Z</dcterms:modified>
  <cp:category/>
  <cp:version/>
  <cp:contentType/>
  <cp:contentStatus/>
</cp:coreProperties>
</file>