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6605" windowHeight="9435" activeTab="0"/>
  </bookViews>
  <sheets>
    <sheet name="Расчетная таблица" sheetId="1" r:id="rId1"/>
  </sheets>
  <definedNames>
    <definedName name="_xlnm.Print_Titles" localSheetId="0">'Расчетная таблица'!$A:$B</definedName>
  </definedNames>
  <calcPr fullCalcOnLoad="1"/>
</workbook>
</file>

<file path=xl/sharedStrings.xml><?xml version="1.0" encoding="utf-8"?>
<sst xmlns="http://schemas.openxmlformats.org/spreadsheetml/2006/main" count="1184" uniqueCount="140">
  <si>
    <t>Группа 1 "Бюджетное планирование"</t>
  </si>
  <si>
    <t>Мэрия города Архангельска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</si>
  <si>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</si>
  <si>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</si>
  <si>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</si>
  <si>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</si>
  <si>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</si>
  <si>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</si>
  <si>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</si>
  <si>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</si>
  <si>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мэрии города Архангельска</t>
  </si>
  <si>
    <t>Служба заместителя мэра города по городскому хозяйству</t>
  </si>
  <si>
    <t>Архангельская городская Дума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</si>
  <si>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</si>
  <si>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</si>
  <si>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по вопросам семьи, опеки и попечительства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</si>
  <si>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</si>
  <si>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</si>
  <si>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</si>
  <si>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</si>
  <si>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Департамент городского хозяйства мэрии города Архангельска</t>
  </si>
  <si>
    <t>000</t>
  </si>
  <si>
    <t>1.1. Своевременность представления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</t>
  </si>
  <si>
    <t>1.2. Точность подготовки представленных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</t>
  </si>
  <si>
    <t>1.3. Полнота  представления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</t>
  </si>
  <si>
    <t xml:space="preserve">х </t>
  </si>
  <si>
    <t>х</t>
  </si>
  <si>
    <t xml:space="preserve">2.1. Своевременность доведения главными распорядителями бюджетных ассигнований и лимитов бюджетных обязательств до получателей средств </t>
  </si>
  <si>
    <t xml:space="preserve">2.2. Внесение изменений в кассовый план по расходам городского бюджета по предложениям главных распорядителей </t>
  </si>
  <si>
    <t>2.3. Исполнение кассового плана по расходам городского бюджета за отчетный период</t>
  </si>
  <si>
    <t>2.4. Доля неиспользованных на конец отчетного финансового года межбюджетных трансфертов из областного бюджета (за исключением поступивших после 1 декабря отчетного финансового года)</t>
  </si>
  <si>
    <t xml:space="preserve">2.5. Доля неиспользованных  на конец отчетного финансового года бюджетных ассигнований (за исключением межбюджетных трансфертов из областного бюджета) </t>
  </si>
  <si>
    <t>2.6. Равномерность расходов</t>
  </si>
  <si>
    <t>2.7. Исполнение постановления мэра города Архангельска о мерах по реализации решения о городском бюджете в  отчетном финансовом году</t>
  </si>
  <si>
    <t>2.8. Исполнение кассового плана по доходам за отчетный период</t>
  </si>
  <si>
    <t>2.9. Суммы невыясненных поступлений</t>
  </si>
  <si>
    <t xml:space="preserve">Р =  1 - Q1/Q, если Q1 ≤ Q,
Р =  Q1/Q - 1, если Q1 ≥ Q,  
где  Q - прогноз поступлений доходов по главному администратору доходов за отчетный период;  
Q1 – объем поступлений доходов городского бюджета за отчетный период по соответствующему главному администратору доходов
Е(Р) = 1, если  Р ≤ 0,1,
Е (Р) = 1, если Q1 = Q = 0
Е(Р) = Р/0,3,  если 0,3&gt; Р &gt; 0,1;
Е(Р) = 0, если Р ≥ 0,3,
или Р &lt; 0
</t>
  </si>
  <si>
    <t xml:space="preserve">Р = (V4 - Vs)/Vs, 
где V4 - объем кассовых расходов главного распорядителя  в IV квартале отчетного финансового года (за исключением расходов за счет межбюджетных трансфертов);  
Vs - средний объем кассовых расходов главного распорядителя  за отчетный финансовый год (за исключением межбюджетных трансфертов)
Е(Р) = 0, если Р ≥ 1;                                      Е (Р) = 1 – Р, если Р &lt; 1 </t>
  </si>
  <si>
    <t>Р = N1/N, 
где N1 - количество своевременно разработанных главным администратором средств муниципальных правовых актов,  установленных постановлением мэра города Архангельска о мерах по реализации решения о городском бюджете в отчетном финансовом году; 
N -  общее количество муниципальных правовых актов,  установленных  постановлением мэра города Архангельска о мерах по реализации решения о городском бюджете 
Е(Р) = Р</t>
  </si>
  <si>
    <t>Р = 1 - O/Q1, 
где O - объем остатков невыясненных поступлений по главному администратору доходов на отчетную дату; 
Q1 - объем поступлений доходов городского бюджета за отчетный период по соответствующему главному администратору доходов
Е(Р) = Р</t>
  </si>
  <si>
    <t>Р = 1 - Q1/Q, 
 где Q1 - объем неиспользованных бюджетных ассигнований главного распорядителя за отчетный финансовый год (за исключением межбюджетных трансфертов из областного бюджета);   
Q -  общий объем бюджетных ассигнований главного распорядителя  в соответствии с уточненной сводной бюджетной росписью городского бюджета (за исключением межбюджетных трансфертов из областного бюджета)
Е(Р) = Р</t>
  </si>
  <si>
    <t>Р = Q1/Q, 
где Q1 - объем расходов  главного распорядителя  за отчетный период;   
Q -  прогноз кассовых выплат по расходам городского бюджета за отчетный период
Е(Р) = Р</t>
  </si>
  <si>
    <t xml:space="preserve">Р = 1 – N1/N,
где N1 - количество изменений прогноза кассовых выплат по расходам городского бюджета, осуществленных по предложениям главного распорядителя;
N = 3, при расчете за I квартал, 
N  = 6, при расчете за I полугодие;
N = 9, при расчете за 9 месяцев;
N = 12, при расчете за год
Е(Р) = Р, если N1 &lt; N, 
Е(Р) = 0, если N1 ≥ N
</t>
  </si>
  <si>
    <t>Р = N1/N, 
где N1 - количество своевременно доведенных главным распорядителем до подведомственных получателей средств уведомлений о бюджетных ассигнованиях из городского бюджета на очередной финансовый год и уведомлений о лимитах бюджетных обязательств на очередной финансовый год;   
N -  общее количество уведомлений о бюджетных ассигнованиях из городского бюджета на очередной финансовый год и уведомлений о лимитах бюджетных обязательств на очередной финансовый год по главному распорядителю
Е(Р) = Р</t>
  </si>
  <si>
    <t xml:space="preserve">Р = 1 - Q1/Q, 
где Q1 - сумма положительных изменений в решение о городском бюджете на текущий финансовый год по соответствующему главному распорядителю (за исключением увеличения доходов городского бюджета);  
Q -  общий объем бюджетных ассигнований главного распорядителя в соответствии с уточненным решением о городском бюджете на текущий финансовый год
Е(Р) = Р </t>
  </si>
  <si>
    <t xml:space="preserve">Р = 1 - N1/N,
где N1 -  количество решений о внесении изменений в решение о городском бюджете на текущий финансовый год, внесенных на основании представленной главным распорядителем информации о внесении изменений в распределение бюджетных ассигнований (за исключением увеличения доходов городского бюджета); 
где N -  общее количество решений о внесении изменений в решение о городском бюджете на текущий финансовый год
Е(Р) = Р, если N1 &lt; N, 
Е(Р) = 0, если N1 ≥ N
</t>
  </si>
  <si>
    <t xml:space="preserve">Р = N1/N, 
где N1 - количество своевременно представленных в департамент финансов предложений о внесении изменений в решение о городском бюджете на текущий финансовый год; 
N -  общее количество представленных главным распорядителем  в департамент финансов предложений о внесении изменений в решение о городском бюджете на текущий финансовый год
Е(Р) = Р </t>
  </si>
  <si>
    <t xml:space="preserve">Р = S1/S ,
где S1 - объем бюджетных ассигнований на  текущий финансовый год на реализацию долгосрочных и ведомственных целевых программ муниципального образования «Город Архангельск»;
S -  общий объем бюджетных ассигнований  главного распорядителя (за исключением межбюджетных трансфертов из областного бюджета, средств резервного фонда мэрии города Архангельска) 
Е(Р) = Р </t>
  </si>
  <si>
    <t>Р = Q1/Q, 
где Q1– количество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период, представленных главным администратором средств в департамент финансов  на дату представления проекта городского бюджета на очередной финансовый год в Архангельскую городскую Думу и соответствующих установленных требованиям;
Q – количество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период, которые должны быть представлены главным администратором средств  в департамент финансов
Е(Р) = Р</t>
  </si>
  <si>
    <t xml:space="preserve">             Q        
          Sum    Q1i
            i=1       
 Р = ------------------, 
                  Q
где Q1i – оценка точности подготовки i-ых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период, представленных главным администратором средств в департамент финансов
Q - количество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период, и представленных в департамент финансов  на дату представления проекта городского бюджета на очередной финансовый год в Архангельскую городскую Думу
Е(Р) = Р</t>
  </si>
  <si>
    <t>Р = Q1/Q,
где Q1 – количество своевременно представленных в департамент финансов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
Q – количество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 которые должны быть представлены главным администратором средств  в департамент финансов
Е(Р) = Р</t>
  </si>
  <si>
    <t>2.10. Доля суммы, взысканной по исполнительным документам</t>
  </si>
  <si>
    <t>Р = 1 - Q1/Q, 
где  Q1 - сумма, взысканная по исполнительным документам,  предусматривающим обращение взыскания  по искам к муниципальному образованию «Город Архангельск» в отчетном финансовом году;
Q – объем кассовых расходов за отчетный финансовый год
Е(Р) = Р</t>
  </si>
  <si>
    <t>Группа 2 "Исполнение городского бюджета"</t>
  </si>
  <si>
    <t>3.1. Своевременность представления годовой бюджетной отчетности главных администраторов средств</t>
  </si>
  <si>
    <t>Р = О1/О,
где О1 – количество своевременно представленных в департамент финансов  форм годовой бюджетной отчетности главных администраторов средств;
О – общее количеством форм годовой бюджетной отчетности, которые должны быть представлены главным администратором средств в департамент финансов
Е(Р) = Р</t>
  </si>
  <si>
    <t>3.2. Полнота представления годовой бюджетной отчетности главных администраторов средств</t>
  </si>
  <si>
    <t>Р = О1/O,
где O1 – количество представленных в департамент финансов форм годовой бюджетной отчетности главного администратора средств за отчетный финансовый год;
О – общее количество форм годовой бюджетной отчетности, которые должны быть представлены главным администратором средств  в департамент финансов
Е(Р) = Р</t>
  </si>
  <si>
    <t>3.3. Точность подготовки годовой бюджетной отчетности главных администраторов средств</t>
  </si>
  <si>
    <t>Р = 1 – О1/O,
где O1 – количество форм годовой бюджетной отчетности за отчетный финансовый год, возвращенных на доработку главному администратору средств;
О – общее количество форм годовой бюджетной отчетности за отчетный финансовый год, представленных главным администратором средств  в департамент финансов
Е(Р) = Р</t>
  </si>
  <si>
    <t xml:space="preserve">3.4. Своевременность представления годовой сводной бухгалтерской отчетности муниципальных бюджетных и автономных учреждений </t>
  </si>
  <si>
    <t>Р = О1/О,
где О1 – количество своевременно представленных органами, осуществляющими функции и полномочия учредителя в департамент финансов форм годовой сводной бухгалтерской отчетности муниципальных учреждений;
О – общее количество форм годовой сводной бухгалтерской отчетности муниципальных бюджетных и автономных учреждений за отчетный финансовый год, которые должны быть представлены в департамент финансов
Е(Р) = Р</t>
  </si>
  <si>
    <t xml:space="preserve">3.5. Полнота представления годовой сводной бухгалтерской отчетности муниципальных бюджетных и автономных учреждений </t>
  </si>
  <si>
    <t>Р = О1/O,
где O1 – количество представленных органами, осуществляющими функции и полномочия учредителя, в департамент финансов форм годовой сводной бухгалтерской отчетности муниципальных учреждений ;
О – общее количество форм годовой сводной бухгалтерской отчетности муниципальных бюджетных и автономных учреждений за отчетный финансовый год, которые должны быть представлены  в департамент финансов
Е(Р) = Р</t>
  </si>
  <si>
    <t xml:space="preserve">3.6. Точность подготовки годовой сводной бухгалтерской отчетности муниципальных бюджетных и автономных учреждений </t>
  </si>
  <si>
    <t>Р = 1 – О1/O,
где O1 – количество форм годовой сводной бухгалтерской отчетности муниципальных учреждений, возвращенных на доработку органам, осуществляющим функции и полномочия учредителя;
О – общее количество представленных в департамент финансов форм годовой сводной бухгалтерской отчетности муниципальных бюджетных и автономных учреждений за отчетный финансовый год
Е(Р) = Р</t>
  </si>
  <si>
    <t>3.7. Наличие просроченной кредиторской задолженности по расчетам с поставщиками и подрядчиками</t>
  </si>
  <si>
    <t xml:space="preserve">Р = Q1/Q, 
где Q1 - объем кредиторской задолженности главного распорядителя по расчетам с поставщиками и подрядчиками на 1 января текущего финансового года;  
Q -  объем кредиторской задолженности главного распорядителя по расчетам с поставщиками и подрядчиками на 1 января отчетного финансового года
Е(Р) = 0, если Р ≥ 1,
Е(Р) = 1 - Р, если Р &lt; 1               
</t>
  </si>
  <si>
    <t>3.9. Изменение дебиторской задолженности по расчетам с покупателями и заказчиками</t>
  </si>
  <si>
    <t xml:space="preserve">Р = Q1/Q, 
где Q1 - объем дебиторской задолженности главного распорядителя по расчетам с покупателями и заказчиками  на 1 января текущего финансового года;  
Q -  объем дебиторской задолженности главного распорядителя по расчетам с покупателями и заказчиками  на 1 января отчетного финансового года
Е(Р) = 0, если Р ≥ 1,
Е(Р) = 1 - Р, если Р &lt; 1                
</t>
  </si>
  <si>
    <t>3.11. Проведение инвентаризаций</t>
  </si>
  <si>
    <t xml:space="preserve">3.12. Наличие недостач и хищений денежных средств и материальных ценностей  </t>
  </si>
  <si>
    <t xml:space="preserve">Е(Р) = 0, при наличии установленных сумм недостач и хищений,
(Р) = 1, при отсутствии установленных сумм недостач и хищений
</t>
  </si>
  <si>
    <t>3.13. Доля средств, использованных не по целевому назначению</t>
  </si>
  <si>
    <t>Р = 1 - Q1/Q, 
где Q1 - объем расходов главного распорядителя, классифицированных как использованные не по целевому назначению, в отчетном финансовом году;  
Q - объем кассовых  расходов главного распорядителя в отчетном финансовом году
Е(Р) = Р</t>
  </si>
  <si>
    <t>Группа  3 "Учет, отчетность, контроль"</t>
  </si>
  <si>
    <t xml:space="preserve">4.1. Своевременность формирования  муниципальных заданий  на оказание муниципальных услуг (выполнение работ) очередной финансовый год </t>
  </si>
  <si>
    <t>4.2. Полнота разработки стандартов оказания муниципальных услуг</t>
  </si>
  <si>
    <t>Р = Q1/Q, 
где Q1 - количество муниципальных заданий на оказание муниципальных услуг (выполнение работ) на очередной финансовый год, утвержденных органами, осуществляющими функции и полномочия учредителя, в установленный срок; 
Q -  общее количество муниципальных заданий на оказание муниципальных услуг (выполнение работ) на очередной финансовый год, которые должны быть утверждены органом, осуществляющим функции и полномочия учредителя
Е(Р) = Р</t>
  </si>
  <si>
    <t>Р = Q1/Q, 
где Q1 - количество муниципальных услуг, для которых органами, осуществляющими функции и полномочия учредителя, утверждены стандарты оказания муниципальных услуг;  
Q -  общее количество муниципальных услуг, включенных в Перечень муниципальных услуг муниципального образования «Город Архангельск»
Е(Р) = Р</t>
  </si>
  <si>
    <t>4.3. Размещение информации о деятельности муниципальных учреждений на официальном сайте www.bus.gov.ru</t>
  </si>
  <si>
    <t>Р = Q1/Q, 
где Q1 - количество муниципальных учреждений, информация о деятельности которых за отчетный финансовый год в полном объеме размещена на официальном сайте Российской Федерации www.bus.gov.ru;  
Q -  количество муниципальных учреждений на конец отчетного финансового года
Е(Р) = Р</t>
  </si>
  <si>
    <t xml:space="preserve">4.4 Контроль за деятельностью муниципальных учреждений </t>
  </si>
  <si>
    <t xml:space="preserve">4.5. Мониторинг  информации о просроченной кредиторской задолженности муниципальных бюджетных учреждений </t>
  </si>
  <si>
    <t>4.6. Доля средств целевых субсидий, использованных не по целевому назначению</t>
  </si>
  <si>
    <t>Р = 1 - Q1/Q, 
где Q1 – объем расходов муниципальных бюджетных и автономных учреждений, произведенных за счет субсидий  на иные цели, предоставленных из городского бюджета  в соответствии с абзацем вторым пункта 1 статьи 78.1 Бюджетного кодекса РФ и классифицированных как использованные не по целевому назначению в отчетном финансовом году;
Q - общий объем субсидий на иные цели предоставленных из городского бюджета в соответствии с абзацем вторым пункта 1 статьи 78.1 Бюджетного кодекса в отчетном финансовом году
Е(Р) = Р</t>
  </si>
  <si>
    <t>Группа 4  "Осуществление функций и полномочий учредителя муниципальных учреждений"</t>
  </si>
  <si>
    <t>5.1. Квалификация сотрудников финансово-экономического подразделения  главного администратора средств</t>
  </si>
  <si>
    <t>Р =  Q1/ Q, 
где  Q1 - количество сотрудников финансово-экономического подразделения главного администратора средств, обладающих дипломами о высшем профессиональном образовании по состоянию на 1 января года, следующего за отчетным;
Q - общее количество сотрудников финансово-экономического подразделения главного администратора средств  по состоянию на 1 января текущего финансового года
Е(Р) = Р</t>
  </si>
  <si>
    <t>5.2. Повышение квалификации  сотрудников финансово-экономического подразделения главного администратора</t>
  </si>
  <si>
    <t>Р =  Q1/ Q, 
где  Q1 - количество сотрудников финансово-экономического подразделения главного администратора средств, обладающих свидетельствами (сертификатами, удостоверениями) о повышении квалификации в течение последних трех  лет по состоянию на 1 января текущего финансового года;
Q - общее количество сотрудников финансово-экономического подразделения главного администратора средств  по состоянию на 1 января текущего финансового года
Е(Р) = Р</t>
  </si>
  <si>
    <t>5.3. Количество сотрудников финансово-экономического подразделения главного администратора средств  в возрасте до 40  лет, имеющих стаж работы в подразделении более трех лет</t>
  </si>
  <si>
    <t xml:space="preserve">Р =  Q1/ Q, 
где  Q1 - количество сотрудников финансово-экономического подразделения главного администратора средств в возрасте до 40 лет, имеющих стаж работы в подразделении более  трех лет по состоянию на 1 января текущего финансового года;
Q - общее количество сотрудников финансово-экономического подразделения главного администратора средств по состоянию на 1 января текущего финансового года
Е(Р) = 1, 
если Р ≥ 0,25;
E(Р) = Р / 0,25,
если Р &lt; 0,25
</t>
  </si>
  <si>
    <t>Оценивается наличие у главного распорядителя просроченной кредиторской задолженности по расчетам с поставщиками и подрядчиками                                                             (да / нет)                                                Е(Р) = 0,  при наличии просроченной задолженности;                               Е(Р) = 1, при отсутствии  просроченной кредиторской задолженности</t>
  </si>
  <si>
    <t xml:space="preserve">3.10. Доля дебиторской задолженности по налоговым и неналоговым доходам  </t>
  </si>
  <si>
    <t xml:space="preserve">Е(Р) = 0, если таблица «Сведения о проведении инвентаризаций» заполнена 
E(P) = 1, если таблица «Сведения о проведении инвентаризаций»  не заполнена.
</t>
  </si>
  <si>
    <t>Р = 1 - D/Q1, 
где D - объем дебиторской задолженности по  налоговым и неналоговым доходам по главному администратору доходов по состоянию на 1 января года текущего финансового года 
Q1 - объем поступлений доходов городского бюджета за отчетный финансовый год по главному администратору доходов
Е(Р) = Р</t>
  </si>
  <si>
    <t>Оценивается наличие порядка осуществления органами, осуществляющими функции и полномочия учредителя, контроля за деятельностью муниципальных учреждений                                           (да / нет)                                         Е(Р) = 1,  при наличии указанного порядка,  Е(Р) = 0 при его отсутствии</t>
  </si>
  <si>
    <t>Оценивается наличие установленных органами,  осуществляющими функции и полномочия учредителя, формы и срока предоставления муниципальными бюджетными учреждениями информации о просроченной кредиторской задолженности                              (да / нет)                                            Е(Р) = 1,  при наличии установленных срока и формы,                               Е(Р) = 0 при их отсутствии</t>
  </si>
  <si>
    <t>Рейтинг главных администраторов средств городского бюджета</t>
  </si>
  <si>
    <t>Максимально возможная оценка по показателям главного администратора средств городского бюджета (Емах )</t>
  </si>
  <si>
    <t>Суммарная оценка по показателям по главному администратору средств городского бюджета                              (Е)</t>
  </si>
  <si>
    <t>Итоговая оценка качества финансового менеджмента по главному администратору средств городского бюджета                     О = Е / Емах * 100%</t>
  </si>
  <si>
    <t xml:space="preserve">Р = Q1/Q, 
где Q1 -  количество долгосрочных  целевых программ муниципального образования «Город Архангельск», реализация которых начинается с начала очередного финансового года, утвержденных в установленный срок,  заказчиком-координатором (заказчиком)  которых является главный распорядитель;  
Q -  общее количество долгосрочных целевых программ муниципального образования «Город Архангельск», реализация которых начинается с начала очередного финансового года заказчиком-координатором (заказчиком) которых является главный распорядитель 
Е(Р) = Р </t>
  </si>
  <si>
    <t xml:space="preserve">Р = Q1/Q, 
где Q1 -  количество  ведомственных целевых программ муниципального образования «Город Архангельск», реализация которых начинается с начала очередного финансового года, утвержденных в установленный срок,  заказчиком-координатором (заказчиком)  которых является главный распорядитель;  
Q -  общее количество ведомственных целевых программ муниципального образования «Город Архангельск», реализация которых начинается с начала очередного финансового года заказчиком-координатором (заказчиком) которых является главный распорядитель 
Е(Р) = Р </t>
  </si>
  <si>
    <t xml:space="preserve">1.4.Доля бюджетных ассигнований, представленных в программном виде </t>
  </si>
  <si>
    <t>1.5. Своевременность утверждения долгосрочных целевых программ муниципального образования «Город Архангельск»</t>
  </si>
  <si>
    <t>1.6. Своевременность утверждения ведомственных целевых программ муниципального образования «Город Архангельск»</t>
  </si>
  <si>
    <t xml:space="preserve">1.7. Своевременность представления главными распорядителями предложений о внесении изменений в решение о городском бюджете на текущий финансовый год </t>
  </si>
  <si>
    <t>1.8. Внесение изменений в решение о городском бюджете на текущий финансовый год по предложениям главных распорядителей</t>
  </si>
  <si>
    <t xml:space="preserve">1.9. Доля суммы изменений в решение о городском бюджете на текущий финансовый год по предложениям главных распорядителей  </t>
  </si>
  <si>
    <t>1.10. Внесение изменений  в сводную бюджетную роспись городского бюджета по предложениям главных распорядителей</t>
  </si>
  <si>
    <t>1.11. Доля суммы изменений сводной бюджетной росписи городского бюджета по предложениям главных распорядителей</t>
  </si>
  <si>
    <t>Р = 1 - Q1/Q, 
где Q1 - объем неиспользованных на конец отчетного финансового года межбюджетных трансфертов из областного бюджета;   
Q -  общий объем поступивших межбюджетных трансфертов из областного бюджета за отчетный финансовый год (за исключением поступивших после 1 декабря отчетного финансового года)
Е(Р) = Р</t>
  </si>
  <si>
    <t>3.8. Изменение  кредиторской задолженности по расчетам с поставщиками и подрядчиками</t>
  </si>
  <si>
    <t>с 2012</t>
  </si>
  <si>
    <t>работы</t>
  </si>
  <si>
    <t>не все у ГЦГЗ</t>
  </si>
  <si>
    <t>нет решения о созд.учр</t>
  </si>
  <si>
    <t>??? МУГХ, ИРЦ нет реш. О созд</t>
  </si>
  <si>
    <t>орц - реш о созд</t>
  </si>
  <si>
    <t>филиалы</t>
  </si>
  <si>
    <t>Группа 5 "Кадровый потенциал финансово-экономического подразделения                                                                                                                                                   главного администратора средств"</t>
  </si>
  <si>
    <t xml:space="preserve">Р = 1 – N1/N,
где N1 – количество справок-уведомлений об изменении сводной бюджетной росписи городского бюджета по предложениям главного распорядителя по кодам видов изменений 040, 050, 060, 081, 082, 100, 130, 140, 150;
N = 3, при расчете за I квартал, 
N = 6, при расчете за I полугодие,
N = 9, при расчете за 9 месяцев,
N = 12, при расчете за год
Е(Р) = Р, если N1 &lt; N, 
Е(Р) = 0, если N1 ≥ N
</t>
  </si>
  <si>
    <t>нет</t>
  </si>
  <si>
    <t>да</t>
  </si>
  <si>
    <t>Суммарная оценка</t>
  </si>
  <si>
    <t xml:space="preserve">Максимальная оценка </t>
  </si>
  <si>
    <t xml:space="preserve">Суммарная оценка </t>
  </si>
  <si>
    <t>Максимальная оценка</t>
  </si>
  <si>
    <t xml:space="preserve">  </t>
  </si>
  <si>
    <t>Итоги</t>
  </si>
  <si>
    <t xml:space="preserve">справочно средняя оценка </t>
  </si>
  <si>
    <t xml:space="preserve">Рейтинг главных администраторов средств городского бюджета </t>
  </si>
  <si>
    <t>по результатам мониторинга качества финансового менеджмента за 2012 год</t>
  </si>
  <si>
    <t>Группа  3     "Учет, отчетность, контроль"</t>
  </si>
  <si>
    <t>Главный распорядитель средств городского бюджета</t>
  </si>
  <si>
    <t>Итоговая оценка, %</t>
  </si>
  <si>
    <t>Итоговая     оценка, %</t>
  </si>
  <si>
    <t xml:space="preserve">Итоговая      оценка, %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</si>
</sst>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49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hair"/>
      <right style="thin"/>
      <top/>
      <bottom style="hair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0" fontId="3" fillId="32" borderId="0" xfId="0" applyNumberFormat="1" applyFont="1" applyFill="1" applyAlignment="1">
      <alignment/>
    </xf>
    <xf numFmtId="10" fontId="0" fillId="0" borderId="0" xfId="0" applyNumberFormat="1" applyAlignment="1">
      <alignment/>
    </xf>
    <xf numFmtId="1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32" borderId="10" xfId="0" applyFont="1" applyFill="1" applyBorder="1" applyAlignment="1">
      <alignment vertical="top"/>
    </xf>
    <xf numFmtId="10" fontId="3" fillId="32" borderId="11" xfId="0" applyNumberFormat="1" applyFont="1" applyFill="1" applyBorder="1" applyAlignment="1">
      <alignment vertical="top"/>
    </xf>
    <xf numFmtId="2" fontId="4" fillId="32" borderId="10" xfId="0" applyNumberFormat="1" applyFont="1" applyFill="1" applyBorder="1" applyAlignment="1">
      <alignment vertical="top"/>
    </xf>
    <xf numFmtId="10" fontId="4" fillId="32" borderId="11" xfId="0" applyNumberFormat="1" applyFont="1" applyFill="1" applyBorder="1" applyAlignment="1">
      <alignment vertical="top"/>
    </xf>
    <xf numFmtId="0" fontId="4" fillId="32" borderId="12" xfId="0" applyFont="1" applyFill="1" applyBorder="1" applyAlignment="1">
      <alignment vertical="top"/>
    </xf>
    <xf numFmtId="10" fontId="4" fillId="32" borderId="13" xfId="0" applyNumberFormat="1" applyFont="1" applyFill="1" applyBorder="1" applyAlignment="1">
      <alignment vertical="top"/>
    </xf>
    <xf numFmtId="2" fontId="4" fillId="32" borderId="14" xfId="0" applyNumberFormat="1" applyFont="1" applyFill="1" applyBorder="1" applyAlignment="1">
      <alignment vertical="top"/>
    </xf>
    <xf numFmtId="10" fontId="4" fillId="32" borderId="15" xfId="0" applyNumberFormat="1" applyFont="1" applyFill="1" applyBorder="1" applyAlignment="1">
      <alignment vertical="top"/>
    </xf>
    <xf numFmtId="0" fontId="4" fillId="32" borderId="10" xfId="0" applyFont="1" applyFill="1" applyBorder="1" applyAlignment="1">
      <alignment vertical="top"/>
    </xf>
    <xf numFmtId="1" fontId="2" fillId="0" borderId="0" xfId="0" applyNumberFormat="1" applyFont="1" applyAlignment="1">
      <alignment horizontal="center"/>
    </xf>
    <xf numFmtId="1" fontId="16" fillId="32" borderId="0" xfId="0" applyNumberFormat="1" applyFont="1" applyFill="1" applyAlignment="1">
      <alignment horizontal="center"/>
    </xf>
    <xf numFmtId="1" fontId="16" fillId="32" borderId="16" xfId="0" applyNumberFormat="1" applyFont="1" applyFill="1" applyBorder="1" applyAlignment="1">
      <alignment horizontal="center" vertical="top"/>
    </xf>
    <xf numFmtId="1" fontId="16" fillId="32" borderId="17" xfId="0" applyNumberFormat="1" applyFont="1" applyFill="1" applyBorder="1" applyAlignment="1">
      <alignment horizontal="center" vertical="top"/>
    </xf>
    <xf numFmtId="1" fontId="16" fillId="32" borderId="18" xfId="0" applyNumberFormat="1" applyFont="1" applyFill="1" applyBorder="1" applyAlignment="1">
      <alignment horizontal="center" vertical="top"/>
    </xf>
    <xf numFmtId="2" fontId="12" fillId="32" borderId="12" xfId="0" applyNumberFormat="1" applyFont="1" applyFill="1" applyBorder="1" applyAlignment="1">
      <alignment vertical="top"/>
    </xf>
    <xf numFmtId="10" fontId="12" fillId="32" borderId="19" xfId="0" applyNumberFormat="1" applyFont="1" applyFill="1" applyBorder="1" applyAlignment="1">
      <alignment vertical="top"/>
    </xf>
    <xf numFmtId="1" fontId="17" fillId="32" borderId="17" xfId="0" applyNumberFormat="1" applyFont="1" applyFill="1" applyBorder="1" applyAlignment="1">
      <alignment horizontal="center" vertical="top"/>
    </xf>
    <xf numFmtId="1" fontId="12" fillId="32" borderId="20" xfId="0" applyNumberFormat="1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12" fillId="32" borderId="21" xfId="0" applyFont="1" applyFill="1" applyBorder="1" applyAlignment="1">
      <alignment/>
    </xf>
    <xf numFmtId="0" fontId="12" fillId="32" borderId="22" xfId="0" applyFont="1" applyFill="1" applyBorder="1" applyAlignment="1">
      <alignment/>
    </xf>
    <xf numFmtId="10" fontId="12" fillId="32" borderId="2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0" borderId="23" xfId="0" applyFont="1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1" fontId="2" fillId="32" borderId="16" xfId="0" applyNumberFormat="1" applyFont="1" applyFill="1" applyBorder="1" applyAlignment="1">
      <alignment horizontal="center" vertical="top" wrapText="1"/>
    </xf>
    <xf numFmtId="0" fontId="0" fillId="0" borderId="23" xfId="0" applyFill="1" applyBorder="1" applyAlignment="1">
      <alignment vertical="top" wrapText="1"/>
    </xf>
    <xf numFmtId="0" fontId="0" fillId="0" borderId="23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10" fontId="0" fillId="32" borderId="11" xfId="0" applyNumberFormat="1" applyFill="1" applyBorder="1" applyAlignment="1">
      <alignment horizontal="center" vertical="top" wrapText="1"/>
    </xf>
    <xf numFmtId="0" fontId="0" fillId="0" borderId="23" xfId="0" applyBorder="1" applyAlignment="1">
      <alignment wrapText="1"/>
    </xf>
    <xf numFmtId="1" fontId="16" fillId="32" borderId="23" xfId="0" applyNumberFormat="1" applyFont="1" applyFill="1" applyBorder="1" applyAlignment="1">
      <alignment vertical="top"/>
    </xf>
    <xf numFmtId="0" fontId="0" fillId="32" borderId="0" xfId="0" applyFill="1" applyBorder="1" applyAlignment="1">
      <alignment vertical="top" wrapText="1"/>
    </xf>
    <xf numFmtId="0" fontId="3" fillId="32" borderId="0" xfId="0" applyFont="1" applyFill="1" applyBorder="1" applyAlignment="1">
      <alignment vertical="top"/>
    </xf>
    <xf numFmtId="2" fontId="4" fillId="32" borderId="0" xfId="0" applyNumberFormat="1" applyFont="1" applyFill="1" applyBorder="1" applyAlignment="1">
      <alignment vertical="top"/>
    </xf>
    <xf numFmtId="0" fontId="4" fillId="32" borderId="24" xfId="0" applyFont="1" applyFill="1" applyBorder="1" applyAlignment="1">
      <alignment vertical="top"/>
    </xf>
    <xf numFmtId="2" fontId="4" fillId="32" borderId="25" xfId="0" applyNumberFormat="1" applyFont="1" applyFill="1" applyBorder="1" applyAlignment="1">
      <alignment vertical="top"/>
    </xf>
    <xf numFmtId="0" fontId="4" fillId="32" borderId="0" xfId="0" applyFont="1" applyFill="1" applyBorder="1" applyAlignment="1">
      <alignment vertical="top"/>
    </xf>
    <xf numFmtId="2" fontId="12" fillId="32" borderId="24" xfId="0" applyNumberFormat="1" applyFont="1" applyFill="1" applyBorder="1" applyAlignment="1">
      <alignment vertical="top"/>
    </xf>
    <xf numFmtId="2" fontId="5" fillId="0" borderId="26" xfId="0" applyNumberFormat="1" applyFont="1" applyFill="1" applyBorder="1" applyAlignment="1">
      <alignment vertical="top"/>
    </xf>
    <xf numFmtId="0" fontId="3" fillId="0" borderId="23" xfId="0" applyFont="1" applyBorder="1" applyAlignment="1">
      <alignment/>
    </xf>
    <xf numFmtId="0" fontId="12" fillId="0" borderId="23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4" fontId="12" fillId="0" borderId="2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2" fontId="0" fillId="0" borderId="23" xfId="0" applyNumberForma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/>
    </xf>
    <xf numFmtId="4" fontId="3" fillId="0" borderId="23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" fontId="12" fillId="0" borderId="23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2" fillId="0" borderId="2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8" xfId="0" applyFont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1" fontId="16" fillId="32" borderId="16" xfId="0" applyNumberFormat="1" applyFont="1" applyFill="1" applyBorder="1" applyAlignment="1">
      <alignment horizontal="center" vertical="top" wrapText="1"/>
    </xf>
    <xf numFmtId="1" fontId="2" fillId="32" borderId="16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vertical="top"/>
    </xf>
    <xf numFmtId="3" fontId="3" fillId="0" borderId="23" xfId="0" applyNumberFormat="1" applyFont="1" applyFill="1" applyBorder="1" applyAlignment="1">
      <alignment horizontal="left" vertical="top" wrapText="1"/>
    </xf>
    <xf numFmtId="3" fontId="0" fillId="0" borderId="23" xfId="0" applyNumberForma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3" xfId="0" applyFont="1" applyFill="1" applyBorder="1" applyAlignment="1">
      <alignment vertical="top" wrapText="1"/>
    </xf>
    <xf numFmtId="0" fontId="3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0" fillId="0" borderId="23" xfId="0" applyFill="1" applyBorder="1" applyAlignment="1">
      <alignment wrapText="1"/>
    </xf>
    <xf numFmtId="0" fontId="3" fillId="0" borderId="23" xfId="0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4" fillId="32" borderId="29" xfId="0" applyFont="1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10" fontId="4" fillId="32" borderId="11" xfId="0" applyNumberFormat="1" applyFont="1" applyFill="1" applyBorder="1" applyAlignment="1">
      <alignment horizontal="center" vertical="top" wrapText="1"/>
    </xf>
    <xf numFmtId="10" fontId="0" fillId="32" borderId="11" xfId="0" applyNumberFormat="1" applyFill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top" wrapText="1"/>
    </xf>
    <xf numFmtId="10" fontId="4" fillId="32" borderId="23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1" fontId="16" fillId="32" borderId="23" xfId="0" applyNumberFormat="1" applyFont="1" applyFill="1" applyBorder="1" applyAlignment="1">
      <alignment horizontal="center" vertical="center" wrapText="1"/>
    </xf>
    <xf numFmtId="1" fontId="16" fillId="32" borderId="12" xfId="0" applyNumberFormat="1" applyFont="1" applyFill="1" applyBorder="1" applyAlignment="1">
      <alignment horizontal="center" vertical="center" wrapText="1"/>
    </xf>
    <xf numFmtId="1" fontId="16" fillId="32" borderId="14" xfId="0" applyNumberFormat="1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74"/>
  <sheetViews>
    <sheetView tabSelected="1" zoomScalePageLayoutView="0" workbookViewId="0" topLeftCell="A19">
      <pane xSplit="1" topLeftCell="B1" activePane="topRight" state="frozen"/>
      <selection pane="topLeft" activeCell="A1" sqref="A1"/>
      <selection pane="topRight" activeCell="ES38" sqref="ES38"/>
    </sheetView>
  </sheetViews>
  <sheetFormatPr defaultColWidth="9.140625" defaultRowHeight="15"/>
  <cols>
    <col min="1" max="1" width="3.28125" style="0" customWidth="1"/>
    <col min="2" max="2" width="35.8515625" style="0" customWidth="1"/>
    <col min="3" max="3" width="15.140625" style="0" customWidth="1"/>
    <col min="4" max="5" width="15.421875" style="0" hidden="1" customWidth="1"/>
    <col min="6" max="6" width="14.7109375" style="0" customWidth="1"/>
    <col min="7" max="7" width="12.28125" style="0" hidden="1" customWidth="1"/>
    <col min="8" max="10" width="9.140625" style="4" hidden="1" customWidth="1"/>
    <col min="11" max="11" width="28.421875" style="4" hidden="1" customWidth="1"/>
    <col min="12" max="13" width="9.140625" style="8" hidden="1" customWidth="1"/>
    <col min="14" max="14" width="9.140625" style="4" hidden="1" customWidth="1"/>
    <col min="15" max="16" width="9.140625" style="7" hidden="1" customWidth="1"/>
    <col min="17" max="17" width="9.140625" style="4" hidden="1" customWidth="1"/>
    <col min="18" max="22" width="9.140625" style="7" hidden="1" customWidth="1"/>
    <col min="23" max="39" width="9.140625" style="4" hidden="1" customWidth="1"/>
    <col min="40" max="40" width="10.421875" style="0" hidden="1" customWidth="1"/>
    <col min="41" max="41" width="13.28125" style="0" hidden="1" customWidth="1"/>
    <col min="42" max="42" width="13.421875" style="0" customWidth="1"/>
    <col min="43" max="44" width="9.140625" style="8" hidden="1" customWidth="1"/>
    <col min="45" max="53" width="9.140625" style="4" hidden="1" customWidth="1"/>
    <col min="54" max="54" width="9.140625" style="5" hidden="1" customWidth="1"/>
    <col min="55" max="63" width="9.140625" style="4" hidden="1" customWidth="1"/>
    <col min="64" max="65" width="9.140625" style="7" hidden="1" customWidth="1"/>
    <col min="66" max="66" width="11.00390625" style="4" hidden="1" customWidth="1"/>
    <col min="67" max="69" width="9.140625" style="4" hidden="1" customWidth="1"/>
    <col min="70" max="70" width="9.140625" style="14" hidden="1" customWidth="1"/>
    <col min="71" max="71" width="10.00390625" style="14" hidden="1" customWidth="1"/>
    <col min="72" max="72" width="9.140625" style="14" hidden="1" customWidth="1"/>
    <col min="73" max="73" width="10.7109375" style="0" hidden="1" customWidth="1"/>
    <col min="74" max="74" width="2.28125" style="13" hidden="1" customWidth="1"/>
    <col min="75" max="75" width="12.28125" style="12" customWidth="1"/>
    <col min="76" max="84" width="9.140625" style="6" hidden="1" customWidth="1"/>
    <col min="85" max="87" width="9.140625" style="4" hidden="1" customWidth="1"/>
    <col min="88" max="89" width="9.140625" style="7" hidden="1" customWidth="1"/>
    <col min="90" max="90" width="9.140625" style="4" hidden="1" customWidth="1"/>
    <col min="91" max="92" width="9.140625" style="7" hidden="1" customWidth="1"/>
    <col min="93" max="93" width="9.140625" style="4" hidden="1" customWidth="1"/>
    <col min="94" max="94" width="26.140625" style="15" hidden="1" customWidth="1"/>
    <col min="95" max="96" width="9.140625" style="4" hidden="1" customWidth="1"/>
    <col min="97" max="97" width="10.140625" style="4" hidden="1" customWidth="1"/>
    <col min="98" max="103" width="9.140625" style="4" hidden="1" customWidth="1"/>
    <col min="104" max="105" width="17.57421875" style="4" hidden="1" customWidth="1"/>
    <col min="106" max="106" width="9.140625" style="7" hidden="1" customWidth="1"/>
    <col min="107" max="108" width="9.140625" style="4" hidden="1" customWidth="1"/>
    <col min="109" max="109" width="10.421875" style="0" hidden="1" customWidth="1"/>
    <col min="110" max="110" width="13.8515625" style="0" hidden="1" customWidth="1"/>
    <col min="111" max="111" width="14.57421875" style="0" customWidth="1"/>
    <col min="112" max="120" width="9.140625" style="4" hidden="1" customWidth="1"/>
    <col min="121" max="122" width="17.57421875" style="4" hidden="1" customWidth="1"/>
    <col min="123" max="125" width="9.140625" style="4" hidden="1" customWidth="1"/>
    <col min="126" max="126" width="10.8515625" style="0" hidden="1" customWidth="1"/>
    <col min="127" max="127" width="14.28125" style="0" hidden="1" customWidth="1"/>
    <col min="128" max="128" width="14.8515625" style="0" customWidth="1"/>
    <col min="129" max="129" width="10.421875" style="4" hidden="1" customWidth="1"/>
    <col min="130" max="137" width="9.140625" style="4" hidden="1" customWidth="1"/>
    <col min="138" max="138" width="11.00390625" style="0" hidden="1" customWidth="1"/>
    <col min="139" max="139" width="16.8515625" style="0" hidden="1" customWidth="1"/>
    <col min="140" max="140" width="14.421875" style="0" customWidth="1"/>
    <col min="141" max="142" width="12.57421875" style="0" hidden="1" customWidth="1"/>
    <col min="143" max="143" width="12.57421875" style="10" hidden="1" customWidth="1"/>
    <col min="144" max="144" width="12.57421875" style="25" hidden="1" customWidth="1"/>
    <col min="145" max="145" width="3.00390625" style="0" hidden="1" customWidth="1"/>
  </cols>
  <sheetData>
    <row r="1" spans="1:140" ht="15.75">
      <c r="A1" s="100" t="s">
        <v>133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</row>
    <row r="2" spans="1:144" s="2" customFormat="1" ht="15.75">
      <c r="A2" s="99" t="s">
        <v>134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M2" s="9"/>
      <c r="EN2" s="26"/>
    </row>
    <row r="3" spans="1:144" s="2" customFormat="1" ht="15.75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M3" s="9"/>
      <c r="EN3" s="26"/>
    </row>
    <row r="4" spans="1:145" s="1" customFormat="1" ht="118.5" customHeight="1">
      <c r="A4" s="163" t="s">
        <v>136</v>
      </c>
      <c r="B4" s="164"/>
      <c r="C4" s="162" t="s">
        <v>99</v>
      </c>
      <c r="D4" s="155" t="s">
        <v>101</v>
      </c>
      <c r="E4" s="155" t="s">
        <v>100</v>
      </c>
      <c r="F4" s="156" t="s">
        <v>102</v>
      </c>
      <c r="G4" s="58"/>
      <c r="H4" s="136" t="s">
        <v>0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16" t="s">
        <v>0</v>
      </c>
      <c r="AL4" s="123"/>
      <c r="AM4" s="123"/>
      <c r="AN4" s="123"/>
      <c r="AO4" s="123"/>
      <c r="AP4" s="123"/>
      <c r="AQ4" s="116" t="s">
        <v>53</v>
      </c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16" t="s">
        <v>53</v>
      </c>
      <c r="BP4" s="117"/>
      <c r="BQ4" s="117"/>
      <c r="BR4" s="117"/>
      <c r="BS4" s="117"/>
      <c r="BT4" s="117"/>
      <c r="BU4" s="117"/>
      <c r="BV4" s="117"/>
      <c r="BW4" s="117"/>
      <c r="BX4" s="116" t="s">
        <v>75</v>
      </c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16" t="s">
        <v>135</v>
      </c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16" t="s">
        <v>86</v>
      </c>
      <c r="DI4" s="123"/>
      <c r="DJ4" s="123"/>
      <c r="DK4" s="123"/>
      <c r="DL4" s="123"/>
      <c r="DM4" s="123"/>
      <c r="DN4" s="123"/>
      <c r="DO4" s="123"/>
      <c r="DP4" s="123"/>
      <c r="DQ4" s="116" t="s">
        <v>86</v>
      </c>
      <c r="DR4" s="142"/>
      <c r="DS4" s="142"/>
      <c r="DT4" s="142"/>
      <c r="DU4" s="142"/>
      <c r="DV4" s="123"/>
      <c r="DW4" s="123"/>
      <c r="DX4" s="123"/>
      <c r="DY4" s="116" t="s">
        <v>122</v>
      </c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43" t="s">
        <v>131</v>
      </c>
      <c r="EL4" s="144"/>
      <c r="EM4" s="144"/>
      <c r="EN4" s="145"/>
      <c r="EO4" s="106"/>
    </row>
    <row r="5" spans="1:145" s="1" customFormat="1" ht="32.25" customHeight="1">
      <c r="A5" s="165"/>
      <c r="B5" s="166"/>
      <c r="C5" s="162"/>
      <c r="D5" s="155"/>
      <c r="E5" s="155"/>
      <c r="F5" s="156"/>
      <c r="G5" s="58"/>
      <c r="H5" s="112" t="s">
        <v>22</v>
      </c>
      <c r="I5" s="112"/>
      <c r="J5" s="112"/>
      <c r="K5" s="39" t="s">
        <v>23</v>
      </c>
      <c r="L5" s="112" t="s">
        <v>24</v>
      </c>
      <c r="M5" s="118"/>
      <c r="N5" s="118"/>
      <c r="O5" s="112" t="s">
        <v>105</v>
      </c>
      <c r="P5" s="138"/>
      <c r="Q5" s="138"/>
      <c r="R5" s="119" t="s">
        <v>106</v>
      </c>
      <c r="S5" s="120"/>
      <c r="T5" s="120"/>
      <c r="U5" s="121" t="s">
        <v>107</v>
      </c>
      <c r="V5" s="122"/>
      <c r="W5" s="122"/>
      <c r="X5" s="121" t="s">
        <v>108</v>
      </c>
      <c r="Y5" s="122"/>
      <c r="Z5" s="122"/>
      <c r="AA5" s="121" t="s">
        <v>109</v>
      </c>
      <c r="AB5" s="122"/>
      <c r="AC5" s="122"/>
      <c r="AD5" s="121" t="s">
        <v>110</v>
      </c>
      <c r="AE5" s="122"/>
      <c r="AF5" s="122"/>
      <c r="AG5" s="40"/>
      <c r="AH5" s="121" t="s">
        <v>111</v>
      </c>
      <c r="AI5" s="122"/>
      <c r="AJ5" s="122"/>
      <c r="AK5" s="121" t="s">
        <v>112</v>
      </c>
      <c r="AL5" s="122"/>
      <c r="AM5" s="122"/>
      <c r="AN5" s="77" t="s">
        <v>128</v>
      </c>
      <c r="AO5" s="77" t="s">
        <v>127</v>
      </c>
      <c r="AP5" s="77" t="s">
        <v>137</v>
      </c>
      <c r="AQ5" s="121" t="s">
        <v>27</v>
      </c>
      <c r="AR5" s="122"/>
      <c r="AS5" s="122"/>
      <c r="AT5" s="112" t="s">
        <v>28</v>
      </c>
      <c r="AU5" s="113"/>
      <c r="AV5" s="113"/>
      <c r="AW5" s="112" t="s">
        <v>29</v>
      </c>
      <c r="AX5" s="113"/>
      <c r="AY5" s="113"/>
      <c r="AZ5" s="112" t="s">
        <v>30</v>
      </c>
      <c r="BA5" s="113"/>
      <c r="BB5" s="113"/>
      <c r="BC5" s="112" t="s">
        <v>31</v>
      </c>
      <c r="BD5" s="113"/>
      <c r="BE5" s="113"/>
      <c r="BF5" s="112" t="s">
        <v>32</v>
      </c>
      <c r="BG5" s="113"/>
      <c r="BH5" s="113"/>
      <c r="BI5" s="112" t="s">
        <v>33</v>
      </c>
      <c r="BJ5" s="113"/>
      <c r="BK5" s="113"/>
      <c r="BL5" s="112" t="s">
        <v>34</v>
      </c>
      <c r="BM5" s="113"/>
      <c r="BN5" s="113"/>
      <c r="BO5" s="112" t="s">
        <v>35</v>
      </c>
      <c r="BP5" s="113"/>
      <c r="BQ5" s="113"/>
      <c r="BR5" s="112" t="s">
        <v>51</v>
      </c>
      <c r="BS5" s="124"/>
      <c r="BT5" s="124"/>
      <c r="BU5" s="116" t="s">
        <v>128</v>
      </c>
      <c r="BV5" s="78" t="s">
        <v>129</v>
      </c>
      <c r="BW5" s="79" t="s">
        <v>137</v>
      </c>
      <c r="BX5" s="129" t="s">
        <v>54</v>
      </c>
      <c r="BY5" s="130"/>
      <c r="BZ5" s="130"/>
      <c r="CA5" s="112" t="s">
        <v>56</v>
      </c>
      <c r="CB5" s="113"/>
      <c r="CC5" s="113"/>
      <c r="CD5" s="112" t="s">
        <v>58</v>
      </c>
      <c r="CE5" s="113"/>
      <c r="CF5" s="113"/>
      <c r="CG5" s="112" t="s">
        <v>60</v>
      </c>
      <c r="CH5" s="113"/>
      <c r="CI5" s="113"/>
      <c r="CJ5" s="112" t="s">
        <v>62</v>
      </c>
      <c r="CK5" s="113"/>
      <c r="CL5" s="113"/>
      <c r="CM5" s="112" t="s">
        <v>64</v>
      </c>
      <c r="CN5" s="113"/>
      <c r="CO5" s="113"/>
      <c r="CP5" s="41" t="s">
        <v>66</v>
      </c>
      <c r="CQ5" s="112" t="s">
        <v>114</v>
      </c>
      <c r="CR5" s="113"/>
      <c r="CS5" s="113"/>
      <c r="CT5" s="112" t="s">
        <v>68</v>
      </c>
      <c r="CU5" s="113"/>
      <c r="CV5" s="113"/>
      <c r="CW5" s="112" t="s">
        <v>94</v>
      </c>
      <c r="CX5" s="112"/>
      <c r="CY5" s="112"/>
      <c r="CZ5" s="39" t="s">
        <v>70</v>
      </c>
      <c r="DA5" s="39" t="s">
        <v>71</v>
      </c>
      <c r="DB5" s="112" t="s">
        <v>73</v>
      </c>
      <c r="DC5" s="113"/>
      <c r="DD5" s="113"/>
      <c r="DE5" s="116" t="s">
        <v>128</v>
      </c>
      <c r="DF5" s="77" t="s">
        <v>127</v>
      </c>
      <c r="DG5" s="77" t="s">
        <v>138</v>
      </c>
      <c r="DH5" s="112" t="s">
        <v>76</v>
      </c>
      <c r="DI5" s="113"/>
      <c r="DJ5" s="113"/>
      <c r="DK5" s="112" t="s">
        <v>77</v>
      </c>
      <c r="DL5" s="113"/>
      <c r="DM5" s="113"/>
      <c r="DN5" s="112" t="s">
        <v>80</v>
      </c>
      <c r="DO5" s="113"/>
      <c r="DP5" s="113"/>
      <c r="DQ5" s="39" t="s">
        <v>82</v>
      </c>
      <c r="DR5" s="39" t="s">
        <v>83</v>
      </c>
      <c r="DS5" s="112" t="s">
        <v>84</v>
      </c>
      <c r="DT5" s="113"/>
      <c r="DU5" s="113"/>
      <c r="DV5" s="77" t="s">
        <v>128</v>
      </c>
      <c r="DW5" s="77" t="s">
        <v>127</v>
      </c>
      <c r="DX5" s="77" t="s">
        <v>139</v>
      </c>
      <c r="DY5" s="112" t="s">
        <v>87</v>
      </c>
      <c r="DZ5" s="113"/>
      <c r="EA5" s="113"/>
      <c r="EB5" s="112" t="s">
        <v>89</v>
      </c>
      <c r="EC5" s="113"/>
      <c r="ED5" s="113"/>
      <c r="EE5" s="112" t="s">
        <v>91</v>
      </c>
      <c r="EF5" s="113"/>
      <c r="EG5" s="113"/>
      <c r="EH5" s="77" t="s">
        <v>126</v>
      </c>
      <c r="EI5" s="77" t="s">
        <v>127</v>
      </c>
      <c r="EJ5" s="77" t="s">
        <v>138</v>
      </c>
      <c r="EK5" s="114" t="s">
        <v>101</v>
      </c>
      <c r="EL5" s="146" t="s">
        <v>100</v>
      </c>
      <c r="EM5" s="148" t="s">
        <v>102</v>
      </c>
      <c r="EN5" s="110" t="s">
        <v>99</v>
      </c>
      <c r="EO5" s="107"/>
    </row>
    <row r="6" spans="1:145" s="1" customFormat="1" ht="18" customHeight="1" hidden="1">
      <c r="A6" s="167"/>
      <c r="B6" s="168"/>
      <c r="C6" s="162"/>
      <c r="D6" s="155"/>
      <c r="E6" s="155"/>
      <c r="F6" s="156"/>
      <c r="G6" s="48"/>
      <c r="H6" s="112" t="s">
        <v>50</v>
      </c>
      <c r="I6" s="118"/>
      <c r="J6" s="118"/>
      <c r="K6" s="39" t="s">
        <v>49</v>
      </c>
      <c r="L6" s="112" t="s">
        <v>48</v>
      </c>
      <c r="M6" s="113"/>
      <c r="N6" s="113"/>
      <c r="O6" s="112" t="s">
        <v>47</v>
      </c>
      <c r="P6" s="118"/>
      <c r="Q6" s="118"/>
      <c r="R6" s="119" t="s">
        <v>103</v>
      </c>
      <c r="S6" s="120"/>
      <c r="T6" s="120"/>
      <c r="U6" s="121" t="s">
        <v>104</v>
      </c>
      <c r="V6" s="122"/>
      <c r="W6" s="122"/>
      <c r="X6" s="121" t="s">
        <v>46</v>
      </c>
      <c r="Y6" s="122"/>
      <c r="Z6" s="122"/>
      <c r="AA6" s="121" t="s">
        <v>45</v>
      </c>
      <c r="AB6" s="122"/>
      <c r="AC6" s="122"/>
      <c r="AD6" s="121" t="s">
        <v>44</v>
      </c>
      <c r="AE6" s="122"/>
      <c r="AF6" s="122"/>
      <c r="AG6" s="40"/>
      <c r="AH6" s="121" t="s">
        <v>123</v>
      </c>
      <c r="AI6" s="122"/>
      <c r="AJ6" s="122"/>
      <c r="AK6" s="121" t="s">
        <v>130</v>
      </c>
      <c r="AL6" s="122"/>
      <c r="AM6" s="122"/>
      <c r="AN6" s="45"/>
      <c r="AO6" s="45"/>
      <c r="AP6" s="45"/>
      <c r="AQ6" s="121" t="s">
        <v>43</v>
      </c>
      <c r="AR6" s="122"/>
      <c r="AS6" s="122"/>
      <c r="AT6" s="112" t="s">
        <v>42</v>
      </c>
      <c r="AU6" s="113"/>
      <c r="AV6" s="113"/>
      <c r="AW6" s="112" t="s">
        <v>41</v>
      </c>
      <c r="AX6" s="113"/>
      <c r="AY6" s="113"/>
      <c r="AZ6" s="112" t="s">
        <v>113</v>
      </c>
      <c r="BA6" s="113"/>
      <c r="BB6" s="113"/>
      <c r="BC6" s="112" t="s">
        <v>40</v>
      </c>
      <c r="BD6" s="113"/>
      <c r="BE6" s="113"/>
      <c r="BF6" s="112" t="s">
        <v>37</v>
      </c>
      <c r="BG6" s="113"/>
      <c r="BH6" s="113"/>
      <c r="BI6" s="112" t="s">
        <v>38</v>
      </c>
      <c r="BJ6" s="113"/>
      <c r="BK6" s="113"/>
      <c r="BL6" s="112" t="s">
        <v>36</v>
      </c>
      <c r="BM6" s="113"/>
      <c r="BN6" s="113"/>
      <c r="BO6" s="112" t="s">
        <v>39</v>
      </c>
      <c r="BP6" s="113"/>
      <c r="BQ6" s="113"/>
      <c r="BR6" s="112" t="s">
        <v>52</v>
      </c>
      <c r="BS6" s="124"/>
      <c r="BT6" s="124"/>
      <c r="BU6" s="117"/>
      <c r="BV6" s="80"/>
      <c r="BW6" s="81"/>
      <c r="BX6" s="129" t="s">
        <v>55</v>
      </c>
      <c r="BY6" s="130"/>
      <c r="BZ6" s="130"/>
      <c r="CA6" s="112" t="s">
        <v>57</v>
      </c>
      <c r="CB6" s="113"/>
      <c r="CC6" s="113"/>
      <c r="CD6" s="112" t="s">
        <v>59</v>
      </c>
      <c r="CE6" s="113"/>
      <c r="CF6" s="113"/>
      <c r="CG6" s="112" t="s">
        <v>61</v>
      </c>
      <c r="CH6" s="113"/>
      <c r="CI6" s="113"/>
      <c r="CJ6" s="112" t="s">
        <v>63</v>
      </c>
      <c r="CK6" s="113"/>
      <c r="CL6" s="113"/>
      <c r="CM6" s="112" t="s">
        <v>65</v>
      </c>
      <c r="CN6" s="113"/>
      <c r="CO6" s="113"/>
      <c r="CP6" s="41" t="s">
        <v>93</v>
      </c>
      <c r="CQ6" s="112" t="s">
        <v>67</v>
      </c>
      <c r="CR6" s="113"/>
      <c r="CS6" s="113"/>
      <c r="CT6" s="112" t="s">
        <v>69</v>
      </c>
      <c r="CU6" s="113"/>
      <c r="CV6" s="113"/>
      <c r="CW6" s="112" t="s">
        <v>96</v>
      </c>
      <c r="CX6" s="112"/>
      <c r="CY6" s="112"/>
      <c r="CZ6" s="39" t="s">
        <v>95</v>
      </c>
      <c r="DA6" s="39" t="s">
        <v>72</v>
      </c>
      <c r="DB6" s="112" t="s">
        <v>74</v>
      </c>
      <c r="DC6" s="113"/>
      <c r="DD6" s="113"/>
      <c r="DE6" s="116"/>
      <c r="DF6" s="77"/>
      <c r="DG6" s="77"/>
      <c r="DH6" s="112" t="s">
        <v>78</v>
      </c>
      <c r="DI6" s="113"/>
      <c r="DJ6" s="113"/>
      <c r="DK6" s="112" t="s">
        <v>79</v>
      </c>
      <c r="DL6" s="113"/>
      <c r="DM6" s="113"/>
      <c r="DN6" s="112" t="s">
        <v>81</v>
      </c>
      <c r="DO6" s="113"/>
      <c r="DP6" s="113"/>
      <c r="DQ6" s="39" t="s">
        <v>97</v>
      </c>
      <c r="DR6" s="39" t="s">
        <v>98</v>
      </c>
      <c r="DS6" s="112" t="s">
        <v>85</v>
      </c>
      <c r="DT6" s="113"/>
      <c r="DU6" s="113"/>
      <c r="DV6" s="44"/>
      <c r="DW6" s="44"/>
      <c r="DX6" s="44"/>
      <c r="DY6" s="112" t="s">
        <v>88</v>
      </c>
      <c r="DZ6" s="113"/>
      <c r="EA6" s="113"/>
      <c r="EB6" s="112" t="s">
        <v>90</v>
      </c>
      <c r="EC6" s="113"/>
      <c r="ED6" s="113"/>
      <c r="EE6" s="112" t="s">
        <v>92</v>
      </c>
      <c r="EF6" s="113"/>
      <c r="EG6" s="113"/>
      <c r="EH6" s="82"/>
      <c r="EI6" s="82"/>
      <c r="EJ6" s="82"/>
      <c r="EK6" s="115"/>
      <c r="EL6" s="147"/>
      <c r="EM6" s="149"/>
      <c r="EN6" s="111"/>
      <c r="EO6" s="107"/>
    </row>
    <row r="7" spans="1:145" s="1" customFormat="1" ht="18" customHeight="1">
      <c r="A7" s="127">
        <v>820</v>
      </c>
      <c r="B7" s="128" t="s">
        <v>19</v>
      </c>
      <c r="C7" s="159">
        <v>1</v>
      </c>
      <c r="D7" s="131">
        <f>AN7+BU7+DE7+EH7</f>
        <v>24.04361113567628</v>
      </c>
      <c r="E7" s="131">
        <f>AO7+BV7+DF7+EI7</f>
        <v>26</v>
      </c>
      <c r="F7" s="154">
        <f>D7/E7*100</f>
        <v>92.47542744490876</v>
      </c>
      <c r="G7" s="68"/>
      <c r="H7" s="61">
        <v>5</v>
      </c>
      <c r="I7" s="61">
        <v>6</v>
      </c>
      <c r="J7" s="62">
        <f>H7/I7</f>
        <v>0.8333333333333334</v>
      </c>
      <c r="K7" s="62">
        <v>0.95</v>
      </c>
      <c r="L7" s="61">
        <v>6</v>
      </c>
      <c r="M7" s="61">
        <v>6</v>
      </c>
      <c r="N7" s="62">
        <f>L7/M7</f>
        <v>1</v>
      </c>
      <c r="O7" s="63" t="s">
        <v>25</v>
      </c>
      <c r="P7" s="63" t="s">
        <v>26</v>
      </c>
      <c r="Q7" s="64" t="s">
        <v>26</v>
      </c>
      <c r="R7" s="63" t="s">
        <v>25</v>
      </c>
      <c r="S7" s="63" t="s">
        <v>26</v>
      </c>
      <c r="T7" s="63" t="s">
        <v>26</v>
      </c>
      <c r="U7" s="63" t="s">
        <v>25</v>
      </c>
      <c r="V7" s="63" t="s">
        <v>26</v>
      </c>
      <c r="W7" s="64" t="s">
        <v>26</v>
      </c>
      <c r="X7" s="63">
        <v>1</v>
      </c>
      <c r="Y7" s="63">
        <v>1</v>
      </c>
      <c r="Z7" s="64">
        <f>X7/Y7</f>
        <v>1</v>
      </c>
      <c r="AA7" s="63">
        <v>1</v>
      </c>
      <c r="AB7" s="63">
        <v>9</v>
      </c>
      <c r="AC7" s="64">
        <f>1-AA7/AB7</f>
        <v>0.8888888888888888</v>
      </c>
      <c r="AD7" s="63">
        <v>0</v>
      </c>
      <c r="AE7" s="63">
        <v>7133</v>
      </c>
      <c r="AF7" s="64">
        <f>1-AD7/AE7</f>
        <v>1</v>
      </c>
      <c r="AG7" s="64"/>
      <c r="AH7" s="63">
        <v>5</v>
      </c>
      <c r="AI7" s="63">
        <v>12</v>
      </c>
      <c r="AJ7" s="64">
        <f>1-AH7/AI7</f>
        <v>0.5833333333333333</v>
      </c>
      <c r="AK7" s="63">
        <v>156</v>
      </c>
      <c r="AL7" s="63">
        <v>7133</v>
      </c>
      <c r="AM7" s="64">
        <f>1-AK7/AL7</f>
        <v>0.9781298191504276</v>
      </c>
      <c r="AN7" s="157">
        <f>J8+K8+N8+Z8+AC8+AF8+AJ8+AM8</f>
        <v>7.233685374705983</v>
      </c>
      <c r="AO7" s="157">
        <v>8</v>
      </c>
      <c r="AP7" s="91">
        <f>AN7/AO7*100</f>
        <v>90.42106718382479</v>
      </c>
      <c r="AQ7" s="67">
        <v>2</v>
      </c>
      <c r="AR7" s="67">
        <v>2</v>
      </c>
      <c r="AS7" s="67">
        <f>AQ7/AR7</f>
        <v>1</v>
      </c>
      <c r="AT7" s="67">
        <v>0</v>
      </c>
      <c r="AU7" s="67">
        <v>12</v>
      </c>
      <c r="AV7" s="67">
        <f>1-AT7/AU7</f>
        <v>1</v>
      </c>
      <c r="AW7" s="67">
        <v>7065</v>
      </c>
      <c r="AX7" s="67">
        <v>7133</v>
      </c>
      <c r="AY7" s="67">
        <f>AW7/AX7</f>
        <v>0.9904668442450582</v>
      </c>
      <c r="AZ7" s="67" t="s">
        <v>26</v>
      </c>
      <c r="BA7" s="67" t="s">
        <v>26</v>
      </c>
      <c r="BB7" s="67" t="s">
        <v>26</v>
      </c>
      <c r="BC7" s="67">
        <v>68</v>
      </c>
      <c r="BD7" s="67">
        <v>7133</v>
      </c>
      <c r="BE7" s="67">
        <f>1-BC7/BD7</f>
        <v>0.9904668442450582</v>
      </c>
      <c r="BF7" s="67">
        <v>2068</v>
      </c>
      <c r="BG7" s="67">
        <v>1766</v>
      </c>
      <c r="BH7" s="67">
        <f>(BF7-BG7)/BG7</f>
        <v>0.1710079275198188</v>
      </c>
      <c r="BI7" s="67" t="s">
        <v>26</v>
      </c>
      <c r="BJ7" s="67" t="s">
        <v>26</v>
      </c>
      <c r="BK7" s="67" t="s">
        <v>26</v>
      </c>
      <c r="BL7" s="67" t="s">
        <v>26</v>
      </c>
      <c r="BM7" s="67" t="s">
        <v>26</v>
      </c>
      <c r="BN7" s="67" t="s">
        <v>26</v>
      </c>
      <c r="BO7" s="67" t="s">
        <v>26</v>
      </c>
      <c r="BP7" s="67" t="s">
        <v>26</v>
      </c>
      <c r="BQ7" s="67" t="s">
        <v>26</v>
      </c>
      <c r="BR7" s="67">
        <v>0</v>
      </c>
      <c r="BS7" s="67">
        <v>7065.34</v>
      </c>
      <c r="BT7" s="67">
        <f>1-BR7/BS7</f>
        <v>1</v>
      </c>
      <c r="BU7" s="97">
        <f>AS8+AV8+AY8+BE8+BH8+BT8</f>
        <v>5.809925760970298</v>
      </c>
      <c r="BV7" s="97">
        <v>6</v>
      </c>
      <c r="BW7" s="97">
        <f>BU7/BV7*100</f>
        <v>96.83209601617163</v>
      </c>
      <c r="BX7" s="67">
        <v>14</v>
      </c>
      <c r="BY7" s="67">
        <v>14</v>
      </c>
      <c r="BZ7" s="67">
        <f>BX7/BY7</f>
        <v>1</v>
      </c>
      <c r="CA7" s="67">
        <v>14</v>
      </c>
      <c r="CB7" s="67">
        <v>14</v>
      </c>
      <c r="CC7" s="67">
        <f>CA7/CB7</f>
        <v>1</v>
      </c>
      <c r="CD7" s="67">
        <v>0</v>
      </c>
      <c r="CE7" s="67">
        <v>14</v>
      </c>
      <c r="CF7" s="67">
        <f>1-CD7/CE7</f>
        <v>1</v>
      </c>
      <c r="CG7" s="67" t="s">
        <v>26</v>
      </c>
      <c r="CH7" s="67" t="s">
        <v>26</v>
      </c>
      <c r="CI7" s="67" t="s">
        <v>26</v>
      </c>
      <c r="CJ7" s="67" t="s">
        <v>26</v>
      </c>
      <c r="CK7" s="67" t="s">
        <v>26</v>
      </c>
      <c r="CL7" s="67" t="s">
        <v>26</v>
      </c>
      <c r="CM7" s="67" t="s">
        <v>26</v>
      </c>
      <c r="CN7" s="67" t="s">
        <v>26</v>
      </c>
      <c r="CO7" s="67" t="s">
        <v>26</v>
      </c>
      <c r="CP7" s="67"/>
      <c r="CQ7" s="83">
        <v>0</v>
      </c>
      <c r="CR7" s="83">
        <v>0</v>
      </c>
      <c r="CS7" s="83" t="s">
        <v>26</v>
      </c>
      <c r="CT7" s="67">
        <v>0</v>
      </c>
      <c r="CU7" s="67">
        <v>0</v>
      </c>
      <c r="CV7" s="67">
        <v>0</v>
      </c>
      <c r="CW7" s="67" t="s">
        <v>26</v>
      </c>
      <c r="CX7" s="67" t="s">
        <v>26</v>
      </c>
      <c r="CY7" s="67" t="s">
        <v>26</v>
      </c>
      <c r="CZ7" s="67"/>
      <c r="DA7" s="67"/>
      <c r="DB7" s="67">
        <v>0</v>
      </c>
      <c r="DC7" s="67">
        <v>7065.34</v>
      </c>
      <c r="DD7" s="67">
        <f>1-DB7/DC7</f>
        <v>1</v>
      </c>
      <c r="DE7" s="91">
        <f>BZ8+CC8+CF8+CS8+CV8+DD8+DA8+CZ8+CP8</f>
        <v>9</v>
      </c>
      <c r="DF7" s="91">
        <v>9</v>
      </c>
      <c r="DG7" s="91">
        <f>DE7/DF7*100</f>
        <v>100</v>
      </c>
      <c r="DH7" s="67" t="s">
        <v>26</v>
      </c>
      <c r="DI7" s="67" t="s">
        <v>26</v>
      </c>
      <c r="DJ7" s="67" t="s">
        <v>26</v>
      </c>
      <c r="DK7" s="67" t="s">
        <v>26</v>
      </c>
      <c r="DL7" s="67" t="s">
        <v>26</v>
      </c>
      <c r="DM7" s="67" t="s">
        <v>26</v>
      </c>
      <c r="DN7" s="67" t="s">
        <v>26</v>
      </c>
      <c r="DO7" s="67" t="s">
        <v>26</v>
      </c>
      <c r="DP7" s="67" t="s">
        <v>26</v>
      </c>
      <c r="DQ7" s="67" t="s">
        <v>26</v>
      </c>
      <c r="DR7" s="67" t="s">
        <v>26</v>
      </c>
      <c r="DS7" s="67" t="s">
        <v>26</v>
      </c>
      <c r="DT7" s="67" t="s">
        <v>26</v>
      </c>
      <c r="DU7" s="67" t="s">
        <v>26</v>
      </c>
      <c r="DV7" s="91" t="s">
        <v>26</v>
      </c>
      <c r="DW7" s="91" t="s">
        <v>26</v>
      </c>
      <c r="DX7" s="91" t="s">
        <v>26</v>
      </c>
      <c r="DY7" s="67">
        <v>1</v>
      </c>
      <c r="DZ7" s="67">
        <v>1</v>
      </c>
      <c r="EA7" s="67">
        <f>DY7/DZ7</f>
        <v>1</v>
      </c>
      <c r="EB7" s="67">
        <v>1</v>
      </c>
      <c r="EC7" s="67">
        <v>1</v>
      </c>
      <c r="ED7" s="67">
        <f>EB7/EC7</f>
        <v>1</v>
      </c>
      <c r="EE7" s="67">
        <v>0</v>
      </c>
      <c r="EF7" s="67">
        <v>1</v>
      </c>
      <c r="EG7" s="67">
        <f>EE7/EF7</f>
        <v>0</v>
      </c>
      <c r="EH7" s="91">
        <f>EA8+ED8+EG8</f>
        <v>2</v>
      </c>
      <c r="EI7" s="91">
        <v>3</v>
      </c>
      <c r="EJ7" s="95">
        <f>EH7/EI7*100</f>
        <v>66.66666666666666</v>
      </c>
      <c r="EK7" s="50"/>
      <c r="EL7" s="46"/>
      <c r="EM7" s="47"/>
      <c r="EN7" s="43"/>
      <c r="EO7" s="42"/>
    </row>
    <row r="8" spans="1:145" s="1" customFormat="1" ht="23.25" customHeight="1">
      <c r="A8" s="127"/>
      <c r="B8" s="141"/>
      <c r="C8" s="159"/>
      <c r="D8" s="131"/>
      <c r="E8" s="131"/>
      <c r="F8" s="154"/>
      <c r="G8" s="70"/>
      <c r="H8" s="61"/>
      <c r="I8" s="61"/>
      <c r="J8" s="62">
        <f>J7</f>
        <v>0.8333333333333334</v>
      </c>
      <c r="K8" s="62">
        <f>K7</f>
        <v>0.95</v>
      </c>
      <c r="L8" s="61"/>
      <c r="M8" s="61"/>
      <c r="N8" s="62">
        <f>N7</f>
        <v>1</v>
      </c>
      <c r="O8" s="63"/>
      <c r="P8" s="63"/>
      <c r="Q8" s="64" t="s">
        <v>26</v>
      </c>
      <c r="R8" s="63"/>
      <c r="S8" s="63"/>
      <c r="T8" s="63" t="s">
        <v>26</v>
      </c>
      <c r="U8" s="63"/>
      <c r="V8" s="63"/>
      <c r="W8" s="64" t="s">
        <v>26</v>
      </c>
      <c r="X8" s="63"/>
      <c r="Y8" s="63"/>
      <c r="Z8" s="64">
        <f>Z7</f>
        <v>1</v>
      </c>
      <c r="AA8" s="63"/>
      <c r="AB8" s="63"/>
      <c r="AC8" s="64">
        <f>AC7</f>
        <v>0.8888888888888888</v>
      </c>
      <c r="AD8" s="63"/>
      <c r="AE8" s="63"/>
      <c r="AF8" s="64">
        <f>AF7</f>
        <v>1</v>
      </c>
      <c r="AG8" s="64"/>
      <c r="AH8" s="63"/>
      <c r="AI8" s="63"/>
      <c r="AJ8" s="64">
        <f>AJ7</f>
        <v>0.5833333333333333</v>
      </c>
      <c r="AK8" s="63"/>
      <c r="AL8" s="63"/>
      <c r="AM8" s="64">
        <f>AM7</f>
        <v>0.9781298191504276</v>
      </c>
      <c r="AN8" s="158"/>
      <c r="AO8" s="158"/>
      <c r="AP8" s="92"/>
      <c r="AQ8" s="67"/>
      <c r="AR8" s="67"/>
      <c r="AS8" s="67">
        <f>AS7</f>
        <v>1</v>
      </c>
      <c r="AT8" s="67"/>
      <c r="AU8" s="67"/>
      <c r="AV8" s="67">
        <f>AV7</f>
        <v>1</v>
      </c>
      <c r="AW8" s="67"/>
      <c r="AX8" s="67"/>
      <c r="AY8" s="67">
        <f>AY7</f>
        <v>0.9904668442450582</v>
      </c>
      <c r="AZ8" s="67"/>
      <c r="BA8" s="67"/>
      <c r="BB8" s="67" t="str">
        <f>BB7</f>
        <v>х</v>
      </c>
      <c r="BC8" s="67"/>
      <c r="BD8" s="67"/>
      <c r="BE8" s="67">
        <f>BE7</f>
        <v>0.9904668442450582</v>
      </c>
      <c r="BF8" s="67"/>
      <c r="BG8" s="67"/>
      <c r="BH8" s="67">
        <f>1-BH7</f>
        <v>0.8289920724801811</v>
      </c>
      <c r="BI8" s="67"/>
      <c r="BJ8" s="67"/>
      <c r="BK8" s="67" t="s">
        <v>26</v>
      </c>
      <c r="BL8" s="67"/>
      <c r="BM8" s="67"/>
      <c r="BN8" s="67" t="s">
        <v>26</v>
      </c>
      <c r="BO8" s="67"/>
      <c r="BP8" s="67"/>
      <c r="BQ8" s="67" t="s">
        <v>26</v>
      </c>
      <c r="BR8" s="67"/>
      <c r="BS8" s="67"/>
      <c r="BT8" s="67">
        <f>BT7</f>
        <v>1</v>
      </c>
      <c r="BU8" s="98"/>
      <c r="BV8" s="98"/>
      <c r="BW8" s="98"/>
      <c r="BX8" s="67"/>
      <c r="BY8" s="67"/>
      <c r="BZ8" s="67">
        <f>BZ7</f>
        <v>1</v>
      </c>
      <c r="CA8" s="67"/>
      <c r="CB8" s="67"/>
      <c r="CC8" s="67">
        <f>CC7</f>
        <v>1</v>
      </c>
      <c r="CD8" s="67"/>
      <c r="CE8" s="67"/>
      <c r="CF8" s="67">
        <f>CF7</f>
        <v>1</v>
      </c>
      <c r="CG8" s="67"/>
      <c r="CH8" s="67"/>
      <c r="CI8" s="67" t="s">
        <v>26</v>
      </c>
      <c r="CJ8" s="67"/>
      <c r="CK8" s="67"/>
      <c r="CL8" s="67" t="s">
        <v>26</v>
      </c>
      <c r="CM8" s="67"/>
      <c r="CN8" s="67"/>
      <c r="CO8" s="67" t="s">
        <v>26</v>
      </c>
      <c r="CP8" s="67">
        <v>1</v>
      </c>
      <c r="CQ8" s="83"/>
      <c r="CR8" s="83"/>
      <c r="CS8" s="83">
        <v>1</v>
      </c>
      <c r="CT8" s="67"/>
      <c r="CU8" s="67"/>
      <c r="CV8" s="67">
        <v>1</v>
      </c>
      <c r="CW8" s="67"/>
      <c r="CX8" s="67"/>
      <c r="CY8" s="67" t="s">
        <v>26</v>
      </c>
      <c r="CZ8" s="67">
        <v>1</v>
      </c>
      <c r="DA8" s="67">
        <v>1</v>
      </c>
      <c r="DB8" s="67"/>
      <c r="DC8" s="67"/>
      <c r="DD8" s="67">
        <f>DD7</f>
        <v>1</v>
      </c>
      <c r="DE8" s="92"/>
      <c r="DF8" s="92"/>
      <c r="DG8" s="92"/>
      <c r="DH8" s="67"/>
      <c r="DI8" s="67"/>
      <c r="DJ8" s="67" t="s">
        <v>26</v>
      </c>
      <c r="DK8" s="67"/>
      <c r="DL8" s="67"/>
      <c r="DM8" s="67" t="s">
        <v>26</v>
      </c>
      <c r="DN8" s="67"/>
      <c r="DO8" s="67"/>
      <c r="DP8" s="67" t="s">
        <v>26</v>
      </c>
      <c r="DQ8" s="67"/>
      <c r="DR8" s="67"/>
      <c r="DS8" s="67"/>
      <c r="DT8" s="67"/>
      <c r="DU8" s="67" t="s">
        <v>26</v>
      </c>
      <c r="DV8" s="92"/>
      <c r="DW8" s="92"/>
      <c r="DX8" s="92"/>
      <c r="DY8" s="67"/>
      <c r="DZ8" s="67"/>
      <c r="EA8" s="67">
        <f>EA7</f>
        <v>1</v>
      </c>
      <c r="EB8" s="67"/>
      <c r="EC8" s="67"/>
      <c r="ED8" s="67">
        <f>ED7</f>
        <v>1</v>
      </c>
      <c r="EE8" s="67"/>
      <c r="EF8" s="67"/>
      <c r="EG8" s="67">
        <v>0</v>
      </c>
      <c r="EH8" s="92"/>
      <c r="EI8" s="92"/>
      <c r="EJ8" s="96"/>
      <c r="EK8" s="50"/>
      <c r="EL8" s="46"/>
      <c r="EM8" s="47"/>
      <c r="EN8" s="43"/>
      <c r="EO8" s="42"/>
    </row>
    <row r="9" spans="1:145" s="1" customFormat="1" ht="18" customHeight="1">
      <c r="A9" s="127">
        <v>809</v>
      </c>
      <c r="B9" s="128" t="s">
        <v>10</v>
      </c>
      <c r="C9" s="159">
        <v>2</v>
      </c>
      <c r="D9" s="131">
        <f>AN9+BU9+DE9+EH9</f>
        <v>27.640436746941084</v>
      </c>
      <c r="E9" s="131">
        <f>AO9+BV9+DF9+EI9</f>
        <v>30</v>
      </c>
      <c r="F9" s="154">
        <f>D9/E9*100</f>
        <v>92.13478915647028</v>
      </c>
      <c r="G9" s="68"/>
      <c r="H9" s="61">
        <v>9</v>
      </c>
      <c r="I9" s="61">
        <v>9</v>
      </c>
      <c r="J9" s="62">
        <f>H9/I9</f>
        <v>1</v>
      </c>
      <c r="K9" s="62">
        <v>0.96</v>
      </c>
      <c r="L9" s="61">
        <v>9</v>
      </c>
      <c r="M9" s="61">
        <v>9</v>
      </c>
      <c r="N9" s="62">
        <f>L9/M9</f>
        <v>1</v>
      </c>
      <c r="O9" s="63">
        <v>111000</v>
      </c>
      <c r="P9" s="63">
        <v>140287</v>
      </c>
      <c r="Q9" s="64">
        <f>O9/P9</f>
        <v>0.7912351108798392</v>
      </c>
      <c r="R9" s="63" t="s">
        <v>25</v>
      </c>
      <c r="S9" s="63" t="s">
        <v>26</v>
      </c>
      <c r="T9" s="63" t="s">
        <v>26</v>
      </c>
      <c r="U9" s="63">
        <v>1</v>
      </c>
      <c r="V9" s="63">
        <v>1</v>
      </c>
      <c r="W9" s="64">
        <f>U9/V9</f>
        <v>1</v>
      </c>
      <c r="X9" s="63">
        <v>4</v>
      </c>
      <c r="Y9" s="63">
        <v>4</v>
      </c>
      <c r="Z9" s="64">
        <f>X9/Y9</f>
        <v>1</v>
      </c>
      <c r="AA9" s="63">
        <v>2</v>
      </c>
      <c r="AB9" s="63">
        <v>9</v>
      </c>
      <c r="AC9" s="64">
        <f>1-AA9/AB9</f>
        <v>0.7777777777777778</v>
      </c>
      <c r="AD9" s="63">
        <v>0</v>
      </c>
      <c r="AE9" s="63">
        <v>114782</v>
      </c>
      <c r="AF9" s="64">
        <f>1-AD9/AE9</f>
        <v>1</v>
      </c>
      <c r="AG9" s="64"/>
      <c r="AH9" s="63">
        <v>3</v>
      </c>
      <c r="AI9" s="63">
        <v>12</v>
      </c>
      <c r="AJ9" s="64">
        <f>1-AH9/AI9</f>
        <v>0.75</v>
      </c>
      <c r="AK9" s="63">
        <v>186</v>
      </c>
      <c r="AL9" s="63">
        <v>58241</v>
      </c>
      <c r="AM9" s="64">
        <f>1-AK9/AL9</f>
        <v>0.9968063735169382</v>
      </c>
      <c r="AN9" s="157">
        <f>J10+K10+N10+Z10+AC10+AF10+AJ10+AM10+W10+Q10</f>
        <v>9.275819262174554</v>
      </c>
      <c r="AO9" s="157">
        <v>10</v>
      </c>
      <c r="AP9" s="91">
        <f>AN9/AO9*100</f>
        <v>92.75819262174554</v>
      </c>
      <c r="AQ9" s="83">
        <v>2</v>
      </c>
      <c r="AR9" s="83">
        <v>2</v>
      </c>
      <c r="AS9" s="83">
        <f>AQ9/AR9</f>
        <v>1</v>
      </c>
      <c r="AT9" s="67">
        <v>3</v>
      </c>
      <c r="AU9" s="67">
        <v>12</v>
      </c>
      <c r="AV9" s="67">
        <f>1-AT9/AU9</f>
        <v>0.75</v>
      </c>
      <c r="AW9" s="67">
        <f>44382</f>
        <v>44382</v>
      </c>
      <c r="AX9" s="67">
        <f>52782</f>
        <v>52782</v>
      </c>
      <c r="AY9" s="67">
        <f>AW9/AX9</f>
        <v>0.8408548368762078</v>
      </c>
      <c r="AZ9" s="67" t="s">
        <v>26</v>
      </c>
      <c r="BA9" s="67" t="s">
        <v>26</v>
      </c>
      <c r="BB9" s="67" t="s">
        <v>26</v>
      </c>
      <c r="BC9" s="67">
        <v>8400</v>
      </c>
      <c r="BD9" s="67">
        <v>58242</v>
      </c>
      <c r="BE9" s="67">
        <f>1-BC9/BD9</f>
        <v>0.8557741835788606</v>
      </c>
      <c r="BF9" s="67">
        <v>12006</v>
      </c>
      <c r="BG9" s="67">
        <v>11096</v>
      </c>
      <c r="BH9" s="67">
        <f>(BF9-BG9)/BG9</f>
        <v>0.0820115356885364</v>
      </c>
      <c r="BI9" s="67">
        <v>2</v>
      </c>
      <c r="BJ9" s="67">
        <v>2</v>
      </c>
      <c r="BK9" s="67">
        <f>BI9/BJ9</f>
        <v>1</v>
      </c>
      <c r="BL9" s="67" t="s">
        <v>26</v>
      </c>
      <c r="BM9" s="67" t="s">
        <v>26</v>
      </c>
      <c r="BN9" s="67" t="s">
        <v>26</v>
      </c>
      <c r="BO9" s="67">
        <v>0</v>
      </c>
      <c r="BP9" s="67">
        <v>0</v>
      </c>
      <c r="BQ9" s="67">
        <v>1</v>
      </c>
      <c r="BR9" s="67">
        <v>0</v>
      </c>
      <c r="BS9" s="67">
        <v>44382.28</v>
      </c>
      <c r="BT9" s="67">
        <f>1-BR9/BS9</f>
        <v>1</v>
      </c>
      <c r="BU9" s="97">
        <f>AS10+AV10+AY10+BE10+BH10+BK10+BQ10+BT10</f>
        <v>7.364617484766532</v>
      </c>
      <c r="BV9" s="97">
        <v>8</v>
      </c>
      <c r="BW9" s="97">
        <f>BU9/BV9*100</f>
        <v>92.05771855958164</v>
      </c>
      <c r="BX9" s="67">
        <v>18</v>
      </c>
      <c r="BY9" s="67">
        <v>18</v>
      </c>
      <c r="BZ9" s="67">
        <f>BX9/BY9</f>
        <v>1</v>
      </c>
      <c r="CA9" s="67">
        <v>18</v>
      </c>
      <c r="CB9" s="67">
        <v>18</v>
      </c>
      <c r="CC9" s="67">
        <f>CA9/CB9</f>
        <v>1</v>
      </c>
      <c r="CD9" s="67">
        <v>0</v>
      </c>
      <c r="CE9" s="67">
        <v>18</v>
      </c>
      <c r="CF9" s="67">
        <f>1-CD9/CE9</f>
        <v>1</v>
      </c>
      <c r="CG9" s="67" t="s">
        <v>26</v>
      </c>
      <c r="CH9" s="67" t="s">
        <v>26</v>
      </c>
      <c r="CI9" s="67" t="s">
        <v>26</v>
      </c>
      <c r="CJ9" s="67" t="s">
        <v>26</v>
      </c>
      <c r="CK9" s="67" t="s">
        <v>26</v>
      </c>
      <c r="CL9" s="67" t="s">
        <v>26</v>
      </c>
      <c r="CM9" s="67" t="s">
        <v>26</v>
      </c>
      <c r="CN9" s="67" t="s">
        <v>26</v>
      </c>
      <c r="CO9" s="67" t="s">
        <v>26</v>
      </c>
      <c r="CP9" s="67"/>
      <c r="CQ9" s="67">
        <v>0</v>
      </c>
      <c r="CR9" s="67">
        <v>0</v>
      </c>
      <c r="CS9" s="67" t="s">
        <v>26</v>
      </c>
      <c r="CT9" s="67">
        <v>0</v>
      </c>
      <c r="CU9" s="67">
        <v>32</v>
      </c>
      <c r="CV9" s="67">
        <f>CT9/CU9</f>
        <v>0</v>
      </c>
      <c r="CW9" s="67" t="s">
        <v>26</v>
      </c>
      <c r="CX9" s="67" t="s">
        <v>26</v>
      </c>
      <c r="CY9" s="67" t="s">
        <v>26</v>
      </c>
      <c r="CZ9" s="67"/>
      <c r="DA9" s="67"/>
      <c r="DB9" s="67">
        <v>0</v>
      </c>
      <c r="DC9" s="67">
        <v>44382.28</v>
      </c>
      <c r="DD9" s="67">
        <f>1-DB9/DC9</f>
        <v>1</v>
      </c>
      <c r="DE9" s="91">
        <f>BZ10+CC10+CF10+CS10+CV10+DD10+DA10+CZ10+CP10</f>
        <v>9</v>
      </c>
      <c r="DF9" s="97">
        <v>9</v>
      </c>
      <c r="DG9" s="91">
        <f>DE9/DF9*100</f>
        <v>100</v>
      </c>
      <c r="DH9" s="67" t="s">
        <v>26</v>
      </c>
      <c r="DI9" s="67" t="s">
        <v>26</v>
      </c>
      <c r="DJ9" s="67" t="s">
        <v>26</v>
      </c>
      <c r="DK9" s="67" t="s">
        <v>26</v>
      </c>
      <c r="DL9" s="67" t="s">
        <v>26</v>
      </c>
      <c r="DM9" s="67" t="s">
        <v>26</v>
      </c>
      <c r="DN9" s="67" t="s">
        <v>26</v>
      </c>
      <c r="DO9" s="67" t="s">
        <v>26</v>
      </c>
      <c r="DP9" s="67" t="s">
        <v>26</v>
      </c>
      <c r="DQ9" s="67"/>
      <c r="DR9" s="67"/>
      <c r="DS9" s="67" t="s">
        <v>26</v>
      </c>
      <c r="DT9" s="67" t="s">
        <v>26</v>
      </c>
      <c r="DU9" s="67" t="s">
        <v>26</v>
      </c>
      <c r="DV9" s="91" t="s">
        <v>26</v>
      </c>
      <c r="DW9" s="91" t="s">
        <v>26</v>
      </c>
      <c r="DX9" s="91" t="s">
        <v>26</v>
      </c>
      <c r="DY9" s="67">
        <v>7</v>
      </c>
      <c r="DZ9" s="67">
        <v>7</v>
      </c>
      <c r="EA9" s="67">
        <f>DY9/DZ9</f>
        <v>1</v>
      </c>
      <c r="EB9" s="67">
        <v>0</v>
      </c>
      <c r="EC9" s="67">
        <v>7</v>
      </c>
      <c r="ED9" s="67">
        <f>EB9/EC9</f>
        <v>0</v>
      </c>
      <c r="EE9" s="67">
        <v>5</v>
      </c>
      <c r="EF9" s="67">
        <v>7</v>
      </c>
      <c r="EG9" s="67">
        <f>EE9/EF9</f>
        <v>0.7142857142857143</v>
      </c>
      <c r="EH9" s="97">
        <f>EA10+ED10+EG10</f>
        <v>2</v>
      </c>
      <c r="EI9" s="97">
        <v>3</v>
      </c>
      <c r="EJ9" s="95">
        <f>EH9/EI9*100</f>
        <v>66.66666666666666</v>
      </c>
      <c r="EK9" s="50"/>
      <c r="EL9" s="46"/>
      <c r="EM9" s="47"/>
      <c r="EN9" s="43"/>
      <c r="EO9" s="42"/>
    </row>
    <row r="10" spans="1:145" s="1" customFormat="1" ht="12" customHeight="1">
      <c r="A10" s="127"/>
      <c r="B10" s="128"/>
      <c r="C10" s="159"/>
      <c r="D10" s="131"/>
      <c r="E10" s="131"/>
      <c r="F10" s="154"/>
      <c r="G10" s="68"/>
      <c r="H10" s="61"/>
      <c r="I10" s="61"/>
      <c r="J10" s="62">
        <f>J9</f>
        <v>1</v>
      </c>
      <c r="K10" s="62">
        <f>K9</f>
        <v>0.96</v>
      </c>
      <c r="L10" s="61"/>
      <c r="M10" s="61"/>
      <c r="N10" s="62">
        <f>N9</f>
        <v>1</v>
      </c>
      <c r="O10" s="63"/>
      <c r="P10" s="63"/>
      <c r="Q10" s="64">
        <f>Q9</f>
        <v>0.7912351108798392</v>
      </c>
      <c r="R10" s="63"/>
      <c r="S10" s="63"/>
      <c r="T10" s="63" t="s">
        <v>26</v>
      </c>
      <c r="U10" s="63"/>
      <c r="V10" s="63"/>
      <c r="W10" s="64">
        <f>W9</f>
        <v>1</v>
      </c>
      <c r="X10" s="63"/>
      <c r="Y10" s="63"/>
      <c r="Z10" s="64">
        <f>Z9</f>
        <v>1</v>
      </c>
      <c r="AA10" s="63"/>
      <c r="AB10" s="63"/>
      <c r="AC10" s="64">
        <f>AC9</f>
        <v>0.7777777777777778</v>
      </c>
      <c r="AD10" s="63"/>
      <c r="AE10" s="63"/>
      <c r="AF10" s="64">
        <f>AF9</f>
        <v>1</v>
      </c>
      <c r="AG10" s="64"/>
      <c r="AH10" s="63"/>
      <c r="AI10" s="63"/>
      <c r="AJ10" s="64">
        <f>AJ9</f>
        <v>0.75</v>
      </c>
      <c r="AK10" s="63"/>
      <c r="AL10" s="63"/>
      <c r="AM10" s="64">
        <f>AM9</f>
        <v>0.9968063735169382</v>
      </c>
      <c r="AN10" s="158"/>
      <c r="AO10" s="158"/>
      <c r="AP10" s="92"/>
      <c r="AQ10" s="83"/>
      <c r="AR10" s="83"/>
      <c r="AS10" s="83">
        <f>AS9</f>
        <v>1</v>
      </c>
      <c r="AT10" s="67"/>
      <c r="AU10" s="67"/>
      <c r="AV10" s="67">
        <f>AV9</f>
        <v>0.75</v>
      </c>
      <c r="AW10" s="67"/>
      <c r="AX10" s="67"/>
      <c r="AY10" s="67">
        <f>AY9</f>
        <v>0.8408548368762078</v>
      </c>
      <c r="AZ10" s="67"/>
      <c r="BA10" s="67"/>
      <c r="BB10" s="67" t="str">
        <f>BB9</f>
        <v>х</v>
      </c>
      <c r="BC10" s="67"/>
      <c r="BD10" s="67"/>
      <c r="BE10" s="67">
        <f>BE9</f>
        <v>0.8557741835788606</v>
      </c>
      <c r="BF10" s="67"/>
      <c r="BG10" s="67"/>
      <c r="BH10" s="67">
        <f>1-BH9</f>
        <v>0.9179884643114636</v>
      </c>
      <c r="BI10" s="67"/>
      <c r="BJ10" s="67"/>
      <c r="BK10" s="67">
        <f>BK9</f>
        <v>1</v>
      </c>
      <c r="BL10" s="67"/>
      <c r="BM10" s="67"/>
      <c r="BN10" s="67" t="str">
        <f>BN9</f>
        <v>х</v>
      </c>
      <c r="BO10" s="67"/>
      <c r="BP10" s="67"/>
      <c r="BQ10" s="67">
        <v>1</v>
      </c>
      <c r="BR10" s="67"/>
      <c r="BS10" s="67"/>
      <c r="BT10" s="67">
        <f>BT9</f>
        <v>1</v>
      </c>
      <c r="BU10" s="98"/>
      <c r="BV10" s="98"/>
      <c r="BW10" s="98"/>
      <c r="BX10" s="67"/>
      <c r="BY10" s="67"/>
      <c r="BZ10" s="67">
        <f>BZ9</f>
        <v>1</v>
      </c>
      <c r="CA10" s="67"/>
      <c r="CB10" s="67"/>
      <c r="CC10" s="67">
        <f>CC9</f>
        <v>1</v>
      </c>
      <c r="CD10" s="67"/>
      <c r="CE10" s="67"/>
      <c r="CF10" s="67">
        <f>CF9</f>
        <v>1</v>
      </c>
      <c r="CG10" s="67"/>
      <c r="CH10" s="67"/>
      <c r="CI10" s="67" t="s">
        <v>26</v>
      </c>
      <c r="CJ10" s="67"/>
      <c r="CK10" s="67"/>
      <c r="CL10" s="67" t="s">
        <v>26</v>
      </c>
      <c r="CM10" s="67"/>
      <c r="CN10" s="67"/>
      <c r="CO10" s="67" t="s">
        <v>26</v>
      </c>
      <c r="CP10" s="67">
        <v>1</v>
      </c>
      <c r="CQ10" s="67"/>
      <c r="CR10" s="67"/>
      <c r="CS10" s="67">
        <v>1</v>
      </c>
      <c r="CT10" s="67"/>
      <c r="CU10" s="67"/>
      <c r="CV10" s="67">
        <f>1-CV9</f>
        <v>1</v>
      </c>
      <c r="CW10" s="67"/>
      <c r="CX10" s="67"/>
      <c r="CY10" s="67" t="s">
        <v>26</v>
      </c>
      <c r="CZ10" s="67">
        <v>1</v>
      </c>
      <c r="DA10" s="67">
        <v>1</v>
      </c>
      <c r="DB10" s="84"/>
      <c r="DC10" s="67"/>
      <c r="DD10" s="67">
        <f>DD9</f>
        <v>1</v>
      </c>
      <c r="DE10" s="92"/>
      <c r="DF10" s="98"/>
      <c r="DG10" s="92"/>
      <c r="DH10" s="67"/>
      <c r="DI10" s="67"/>
      <c r="DJ10" s="67" t="s">
        <v>26</v>
      </c>
      <c r="DK10" s="67"/>
      <c r="DL10" s="67"/>
      <c r="DM10" s="67" t="s">
        <v>26</v>
      </c>
      <c r="DN10" s="67"/>
      <c r="DO10" s="67"/>
      <c r="DP10" s="67" t="s">
        <v>26</v>
      </c>
      <c r="DQ10" s="67" t="s">
        <v>26</v>
      </c>
      <c r="DR10" s="67" t="s">
        <v>26</v>
      </c>
      <c r="DS10" s="67"/>
      <c r="DT10" s="67"/>
      <c r="DU10" s="67" t="s">
        <v>26</v>
      </c>
      <c r="DV10" s="92"/>
      <c r="DW10" s="92"/>
      <c r="DX10" s="92"/>
      <c r="DY10" s="67"/>
      <c r="DZ10" s="67"/>
      <c r="EA10" s="67">
        <f>EA9</f>
        <v>1</v>
      </c>
      <c r="EB10" s="67"/>
      <c r="EC10" s="67"/>
      <c r="ED10" s="67">
        <v>0</v>
      </c>
      <c r="EE10" s="67"/>
      <c r="EF10" s="67"/>
      <c r="EG10" s="67">
        <v>1</v>
      </c>
      <c r="EH10" s="98"/>
      <c r="EI10" s="98"/>
      <c r="EJ10" s="96"/>
      <c r="EK10" s="50"/>
      <c r="EL10" s="46"/>
      <c r="EM10" s="47"/>
      <c r="EN10" s="43"/>
      <c r="EO10" s="42"/>
    </row>
    <row r="11" spans="1:145" s="1" customFormat="1" ht="18" customHeight="1">
      <c r="A11" s="127">
        <v>819</v>
      </c>
      <c r="B11" s="128" t="s">
        <v>18</v>
      </c>
      <c r="C11" s="159">
        <v>3</v>
      </c>
      <c r="D11" s="131">
        <f>AN11+BU11+DE11+EH11</f>
        <v>22.940549255967582</v>
      </c>
      <c r="E11" s="131">
        <f>AO11+BV11+DF11+EI11</f>
        <v>26</v>
      </c>
      <c r="F11" s="154">
        <f>D11/E11*100</f>
        <v>88.23288175372147</v>
      </c>
      <c r="G11" s="68"/>
      <c r="H11" s="61">
        <v>6</v>
      </c>
      <c r="I11" s="61">
        <v>6</v>
      </c>
      <c r="J11" s="62">
        <f>H11/I11</f>
        <v>1</v>
      </c>
      <c r="K11" s="62">
        <v>0.78</v>
      </c>
      <c r="L11" s="61">
        <v>6</v>
      </c>
      <c r="M11" s="61">
        <v>6</v>
      </c>
      <c r="N11" s="62">
        <f>L11/M11</f>
        <v>1</v>
      </c>
      <c r="O11" s="63" t="s">
        <v>25</v>
      </c>
      <c r="P11" s="63" t="s">
        <v>26</v>
      </c>
      <c r="Q11" s="64" t="s">
        <v>26</v>
      </c>
      <c r="R11" s="63" t="s">
        <v>25</v>
      </c>
      <c r="S11" s="63" t="s">
        <v>26</v>
      </c>
      <c r="T11" s="63" t="s">
        <v>26</v>
      </c>
      <c r="U11" s="63" t="s">
        <v>25</v>
      </c>
      <c r="V11" s="63" t="s">
        <v>26</v>
      </c>
      <c r="W11" s="64" t="s">
        <v>26</v>
      </c>
      <c r="X11" s="63">
        <v>1</v>
      </c>
      <c r="Y11" s="63">
        <v>2</v>
      </c>
      <c r="Z11" s="64">
        <f>X11/Y11</f>
        <v>0.5</v>
      </c>
      <c r="AA11" s="63">
        <v>2</v>
      </c>
      <c r="AB11" s="63">
        <v>9</v>
      </c>
      <c r="AC11" s="64">
        <f>1-AA11/AB11</f>
        <v>0.7777777777777778</v>
      </c>
      <c r="AD11" s="63">
        <v>0</v>
      </c>
      <c r="AE11" s="63">
        <v>16315</v>
      </c>
      <c r="AF11" s="64">
        <f>1-AD11/AE11</f>
        <v>1</v>
      </c>
      <c r="AG11" s="64"/>
      <c r="AH11" s="63">
        <v>1</v>
      </c>
      <c r="AI11" s="63">
        <v>12</v>
      </c>
      <c r="AJ11" s="64">
        <f>1-AH11/AI11</f>
        <v>0.9166666666666666</v>
      </c>
      <c r="AK11" s="63">
        <v>199</v>
      </c>
      <c r="AL11" s="63">
        <v>16315</v>
      </c>
      <c r="AM11" s="64">
        <f>1-AK11/AL11</f>
        <v>0.9878026356114006</v>
      </c>
      <c r="AN11" s="157">
        <f>J12+K12+N12+Z12+AC12+AF12+AJ12+AM12</f>
        <v>6.962247080055845</v>
      </c>
      <c r="AO11" s="157">
        <v>8</v>
      </c>
      <c r="AP11" s="91">
        <f>AN11/AO11*100</f>
        <v>87.02808850069806</v>
      </c>
      <c r="AQ11" s="67">
        <v>2</v>
      </c>
      <c r="AR11" s="67">
        <v>2</v>
      </c>
      <c r="AS11" s="67">
        <f>AQ11/AR11</f>
        <v>1</v>
      </c>
      <c r="AT11" s="67">
        <v>0</v>
      </c>
      <c r="AU11" s="67">
        <v>12</v>
      </c>
      <c r="AV11" s="67">
        <f>1-AT11/AU11</f>
        <v>1</v>
      </c>
      <c r="AW11" s="67">
        <v>16138</v>
      </c>
      <c r="AX11" s="67">
        <v>16315</v>
      </c>
      <c r="AY11" s="67">
        <f>AW11/AX11</f>
        <v>0.9891510879558688</v>
      </c>
      <c r="AZ11" s="67" t="s">
        <v>26</v>
      </c>
      <c r="BA11" s="67" t="s">
        <v>26</v>
      </c>
      <c r="BB11" s="67" t="s">
        <v>26</v>
      </c>
      <c r="BC11" s="67">
        <v>177</v>
      </c>
      <c r="BD11" s="67">
        <v>16315</v>
      </c>
      <c r="BE11" s="67">
        <f>1-BC11/BD11</f>
        <v>0.9891510879558688</v>
      </c>
      <c r="BF11" s="67">
        <v>1359</v>
      </c>
      <c r="BG11" s="67">
        <v>4035</v>
      </c>
      <c r="BH11" s="67">
        <f>(BF11-BG11)/BG11</f>
        <v>-0.6631970260223048</v>
      </c>
      <c r="BI11" s="67" t="s">
        <v>26</v>
      </c>
      <c r="BJ11" s="67" t="s">
        <v>26</v>
      </c>
      <c r="BK11" s="67" t="s">
        <v>26</v>
      </c>
      <c r="BL11" s="67" t="s">
        <v>26</v>
      </c>
      <c r="BM11" s="67" t="s">
        <v>26</v>
      </c>
      <c r="BN11" s="67" t="s">
        <v>26</v>
      </c>
      <c r="BO11" s="67" t="s">
        <v>26</v>
      </c>
      <c r="BP11" s="67" t="s">
        <v>26</v>
      </c>
      <c r="BQ11" s="67" t="s">
        <v>26</v>
      </c>
      <c r="BR11" s="67">
        <v>0</v>
      </c>
      <c r="BS11" s="67">
        <v>16138.48</v>
      </c>
      <c r="BT11" s="67">
        <f>1-BR11/BS11</f>
        <v>1</v>
      </c>
      <c r="BU11" s="97">
        <f>AS12+AV12+AY12+BE12+BH12+BT12</f>
        <v>5.978302175911738</v>
      </c>
      <c r="BV11" s="97">
        <v>6</v>
      </c>
      <c r="BW11" s="97">
        <f>BU11/BV11*100</f>
        <v>99.63836959852897</v>
      </c>
      <c r="BX11" s="67">
        <v>15</v>
      </c>
      <c r="BY11" s="67">
        <v>15</v>
      </c>
      <c r="BZ11" s="67">
        <f>BX11/BY11</f>
        <v>1</v>
      </c>
      <c r="CA11" s="67">
        <v>15</v>
      </c>
      <c r="CB11" s="67">
        <v>15</v>
      </c>
      <c r="CC11" s="67">
        <f>CA11/CB11</f>
        <v>1</v>
      </c>
      <c r="CD11" s="67">
        <v>0</v>
      </c>
      <c r="CE11" s="67">
        <v>15</v>
      </c>
      <c r="CF11" s="67">
        <f>1-CD11/CE11</f>
        <v>1</v>
      </c>
      <c r="CG11" s="67" t="s">
        <v>26</v>
      </c>
      <c r="CH11" s="67" t="s">
        <v>26</v>
      </c>
      <c r="CI11" s="67" t="s">
        <v>26</v>
      </c>
      <c r="CJ11" s="67" t="s">
        <v>26</v>
      </c>
      <c r="CK11" s="67" t="s">
        <v>26</v>
      </c>
      <c r="CL11" s="67" t="s">
        <v>26</v>
      </c>
      <c r="CM11" s="67" t="s">
        <v>26</v>
      </c>
      <c r="CN11" s="67" t="s">
        <v>26</v>
      </c>
      <c r="CO11" s="67" t="s">
        <v>26</v>
      </c>
      <c r="CP11" s="67"/>
      <c r="CQ11" s="67">
        <v>0.00057</v>
      </c>
      <c r="CR11" s="67">
        <v>-0.00043</v>
      </c>
      <c r="CS11" s="67" t="s">
        <v>26</v>
      </c>
      <c r="CT11" s="67">
        <v>0</v>
      </c>
      <c r="CU11" s="67">
        <v>0</v>
      </c>
      <c r="CV11" s="67">
        <v>0</v>
      </c>
      <c r="CW11" s="67" t="s">
        <v>26</v>
      </c>
      <c r="CX11" s="67" t="s">
        <v>26</v>
      </c>
      <c r="CY11" s="67" t="s">
        <v>26</v>
      </c>
      <c r="CZ11" s="67"/>
      <c r="DA11" s="67"/>
      <c r="DB11" s="67">
        <v>0</v>
      </c>
      <c r="DC11" s="67">
        <v>16138.48</v>
      </c>
      <c r="DD11" s="67">
        <f>1-DB11/DC11</f>
        <v>1</v>
      </c>
      <c r="DE11" s="91">
        <f>BZ12+CC12+CF12+CS12+CV12+DD12+DA12+CZ12+CP12</f>
        <v>9</v>
      </c>
      <c r="DF11" s="91">
        <v>9</v>
      </c>
      <c r="DG11" s="91">
        <f>DE11/DF11*100</f>
        <v>100</v>
      </c>
      <c r="DH11" s="67" t="s">
        <v>26</v>
      </c>
      <c r="DI11" s="67" t="s">
        <v>26</v>
      </c>
      <c r="DJ11" s="67" t="s">
        <v>26</v>
      </c>
      <c r="DK11" s="67" t="s">
        <v>26</v>
      </c>
      <c r="DL11" s="67" t="s">
        <v>26</v>
      </c>
      <c r="DM11" s="67" t="s">
        <v>26</v>
      </c>
      <c r="DN11" s="67" t="s">
        <v>26</v>
      </c>
      <c r="DO11" s="67" t="s">
        <v>26</v>
      </c>
      <c r="DP11" s="67" t="s">
        <v>26</v>
      </c>
      <c r="DQ11" s="67" t="s">
        <v>26</v>
      </c>
      <c r="DR11" s="67" t="s">
        <v>26</v>
      </c>
      <c r="DS11" s="67" t="s">
        <v>26</v>
      </c>
      <c r="DT11" s="67" t="s">
        <v>26</v>
      </c>
      <c r="DU11" s="67" t="s">
        <v>26</v>
      </c>
      <c r="DV11" s="91" t="s">
        <v>26</v>
      </c>
      <c r="DW11" s="91" t="s">
        <v>26</v>
      </c>
      <c r="DX11" s="91" t="s">
        <v>26</v>
      </c>
      <c r="DY11" s="67">
        <v>1</v>
      </c>
      <c r="DZ11" s="67">
        <v>1</v>
      </c>
      <c r="EA11" s="67">
        <f>DY11/DZ11</f>
        <v>1</v>
      </c>
      <c r="EB11" s="67">
        <v>0</v>
      </c>
      <c r="EC11" s="67">
        <v>1</v>
      </c>
      <c r="ED11" s="67">
        <f>EB11/EC11</f>
        <v>0</v>
      </c>
      <c r="EE11" s="67">
        <v>0</v>
      </c>
      <c r="EF11" s="67">
        <v>1</v>
      </c>
      <c r="EG11" s="67">
        <f>EE11/EF11</f>
        <v>0</v>
      </c>
      <c r="EH11" s="91">
        <f>EA12+ED12+EG12</f>
        <v>1</v>
      </c>
      <c r="EI11" s="91">
        <v>3</v>
      </c>
      <c r="EJ11" s="95">
        <f>EH11/EI11*100</f>
        <v>33.33333333333333</v>
      </c>
      <c r="EK11" s="50"/>
      <c r="EL11" s="46"/>
      <c r="EM11" s="47"/>
      <c r="EN11" s="43"/>
      <c r="EO11" s="42"/>
    </row>
    <row r="12" spans="1:145" s="1" customFormat="1" ht="13.5" customHeight="1">
      <c r="A12" s="127"/>
      <c r="B12" s="128"/>
      <c r="C12" s="159"/>
      <c r="D12" s="131"/>
      <c r="E12" s="131"/>
      <c r="F12" s="154"/>
      <c r="G12" s="68"/>
      <c r="H12" s="61"/>
      <c r="I12" s="61"/>
      <c r="J12" s="62">
        <f>J11</f>
        <v>1</v>
      </c>
      <c r="K12" s="62">
        <f>K11</f>
        <v>0.78</v>
      </c>
      <c r="L12" s="61"/>
      <c r="M12" s="61"/>
      <c r="N12" s="62">
        <f>N11</f>
        <v>1</v>
      </c>
      <c r="O12" s="63"/>
      <c r="P12" s="63"/>
      <c r="Q12" s="64" t="s">
        <v>26</v>
      </c>
      <c r="R12" s="63"/>
      <c r="S12" s="63"/>
      <c r="T12" s="63" t="s">
        <v>26</v>
      </c>
      <c r="U12" s="63"/>
      <c r="V12" s="63"/>
      <c r="W12" s="64" t="s">
        <v>26</v>
      </c>
      <c r="X12" s="63"/>
      <c r="Y12" s="63"/>
      <c r="Z12" s="64">
        <f>Z11</f>
        <v>0.5</v>
      </c>
      <c r="AA12" s="63"/>
      <c r="AB12" s="63"/>
      <c r="AC12" s="64">
        <f>AC11</f>
        <v>0.7777777777777778</v>
      </c>
      <c r="AD12" s="63"/>
      <c r="AE12" s="63"/>
      <c r="AF12" s="64">
        <f>AF11</f>
        <v>1</v>
      </c>
      <c r="AG12" s="64"/>
      <c r="AH12" s="63"/>
      <c r="AI12" s="63"/>
      <c r="AJ12" s="64">
        <f>AJ11</f>
        <v>0.9166666666666666</v>
      </c>
      <c r="AK12" s="63"/>
      <c r="AL12" s="63"/>
      <c r="AM12" s="64">
        <f>AM11</f>
        <v>0.9878026356114006</v>
      </c>
      <c r="AN12" s="158"/>
      <c r="AO12" s="158"/>
      <c r="AP12" s="92"/>
      <c r="AQ12" s="67"/>
      <c r="AR12" s="67"/>
      <c r="AS12" s="67">
        <f>AS11</f>
        <v>1</v>
      </c>
      <c r="AT12" s="67"/>
      <c r="AU12" s="67"/>
      <c r="AV12" s="67">
        <f>AV11</f>
        <v>1</v>
      </c>
      <c r="AW12" s="67"/>
      <c r="AX12" s="67"/>
      <c r="AY12" s="67">
        <f>AY11</f>
        <v>0.9891510879558688</v>
      </c>
      <c r="AZ12" s="67"/>
      <c r="BA12" s="67"/>
      <c r="BB12" s="67" t="str">
        <f>BB11</f>
        <v>х</v>
      </c>
      <c r="BC12" s="67"/>
      <c r="BD12" s="67"/>
      <c r="BE12" s="67">
        <f>BE11</f>
        <v>0.9891510879558688</v>
      </c>
      <c r="BF12" s="67"/>
      <c r="BG12" s="67"/>
      <c r="BH12" s="67">
        <v>1</v>
      </c>
      <c r="BI12" s="67"/>
      <c r="BJ12" s="67"/>
      <c r="BK12" s="67" t="s">
        <v>26</v>
      </c>
      <c r="BL12" s="67"/>
      <c r="BM12" s="67"/>
      <c r="BN12" s="67" t="s">
        <v>26</v>
      </c>
      <c r="BO12" s="67"/>
      <c r="BP12" s="67"/>
      <c r="BQ12" s="67" t="s">
        <v>26</v>
      </c>
      <c r="BR12" s="67"/>
      <c r="BS12" s="67"/>
      <c r="BT12" s="67">
        <f>BT11</f>
        <v>1</v>
      </c>
      <c r="BU12" s="98"/>
      <c r="BV12" s="98"/>
      <c r="BW12" s="98"/>
      <c r="BX12" s="67"/>
      <c r="BY12" s="67"/>
      <c r="BZ12" s="67">
        <f>BZ11</f>
        <v>1</v>
      </c>
      <c r="CA12" s="67"/>
      <c r="CB12" s="67"/>
      <c r="CC12" s="67">
        <f>CC11</f>
        <v>1</v>
      </c>
      <c r="CD12" s="67"/>
      <c r="CE12" s="67"/>
      <c r="CF12" s="67">
        <f>CF11</f>
        <v>1</v>
      </c>
      <c r="CG12" s="67"/>
      <c r="CH12" s="67"/>
      <c r="CI12" s="67" t="s">
        <v>26</v>
      </c>
      <c r="CJ12" s="67"/>
      <c r="CK12" s="67"/>
      <c r="CL12" s="67" t="s">
        <v>26</v>
      </c>
      <c r="CM12" s="67"/>
      <c r="CN12" s="67"/>
      <c r="CO12" s="67" t="s">
        <v>26</v>
      </c>
      <c r="CP12" s="67">
        <v>1</v>
      </c>
      <c r="CQ12" s="67"/>
      <c r="CR12" s="67"/>
      <c r="CS12" s="67">
        <v>1</v>
      </c>
      <c r="CT12" s="67"/>
      <c r="CU12" s="67"/>
      <c r="CV12" s="67">
        <v>1</v>
      </c>
      <c r="CW12" s="67"/>
      <c r="CX12" s="67"/>
      <c r="CY12" s="67" t="s">
        <v>26</v>
      </c>
      <c r="CZ12" s="67">
        <v>1</v>
      </c>
      <c r="DA12" s="67">
        <v>1</v>
      </c>
      <c r="DB12" s="67"/>
      <c r="DC12" s="67"/>
      <c r="DD12" s="67">
        <f>DD11</f>
        <v>1</v>
      </c>
      <c r="DE12" s="92"/>
      <c r="DF12" s="92"/>
      <c r="DG12" s="92"/>
      <c r="DH12" s="67"/>
      <c r="DI12" s="67"/>
      <c r="DJ12" s="67" t="s">
        <v>26</v>
      </c>
      <c r="DK12" s="67"/>
      <c r="DL12" s="67"/>
      <c r="DM12" s="67" t="s">
        <v>26</v>
      </c>
      <c r="DN12" s="67"/>
      <c r="DO12" s="67"/>
      <c r="DP12" s="67" t="s">
        <v>26</v>
      </c>
      <c r="DQ12" s="67"/>
      <c r="DR12" s="67"/>
      <c r="DS12" s="67"/>
      <c r="DT12" s="67"/>
      <c r="DU12" s="67" t="s">
        <v>26</v>
      </c>
      <c r="DV12" s="92"/>
      <c r="DW12" s="92"/>
      <c r="DX12" s="92"/>
      <c r="DY12" s="67"/>
      <c r="DZ12" s="67"/>
      <c r="EA12" s="67">
        <f>EA11</f>
        <v>1</v>
      </c>
      <c r="EB12" s="67"/>
      <c r="EC12" s="67"/>
      <c r="ED12" s="67">
        <f>ED11</f>
        <v>0</v>
      </c>
      <c r="EE12" s="67"/>
      <c r="EF12" s="67"/>
      <c r="EG12" s="67">
        <f>EG11</f>
        <v>0</v>
      </c>
      <c r="EH12" s="92"/>
      <c r="EI12" s="92"/>
      <c r="EJ12" s="96"/>
      <c r="EK12" s="50"/>
      <c r="EL12" s="46"/>
      <c r="EM12" s="47"/>
      <c r="EN12" s="43"/>
      <c r="EO12" s="42"/>
    </row>
    <row r="13" spans="1:145" s="1" customFormat="1" ht="18" customHeight="1">
      <c r="A13" s="125">
        <v>806</v>
      </c>
      <c r="B13" s="126" t="s">
        <v>7</v>
      </c>
      <c r="C13" s="159">
        <v>4</v>
      </c>
      <c r="D13" s="131">
        <f>AN13+BU13+DE13+EH13</f>
        <v>20.61427970035161</v>
      </c>
      <c r="E13" s="131">
        <f>AO13+BV13+DF13+EI13</f>
        <v>24</v>
      </c>
      <c r="F13" s="154">
        <f>D13/E13*100</f>
        <v>85.89283208479837</v>
      </c>
      <c r="G13" s="60"/>
      <c r="H13" s="61" t="s">
        <v>25</v>
      </c>
      <c r="I13" s="61" t="s">
        <v>26</v>
      </c>
      <c r="J13" s="62" t="s">
        <v>26</v>
      </c>
      <c r="K13" s="62" t="s">
        <v>26</v>
      </c>
      <c r="L13" s="61" t="s">
        <v>25</v>
      </c>
      <c r="M13" s="61" t="s">
        <v>26</v>
      </c>
      <c r="N13" s="62" t="s">
        <v>26</v>
      </c>
      <c r="O13" s="63" t="s">
        <v>25</v>
      </c>
      <c r="P13" s="63" t="s">
        <v>26</v>
      </c>
      <c r="Q13" s="64" t="s">
        <v>26</v>
      </c>
      <c r="R13" s="63" t="s">
        <v>25</v>
      </c>
      <c r="S13" s="63" t="s">
        <v>26</v>
      </c>
      <c r="T13" s="63" t="s">
        <v>26</v>
      </c>
      <c r="U13" s="63" t="s">
        <v>25</v>
      </c>
      <c r="V13" s="63" t="s">
        <v>26</v>
      </c>
      <c r="W13" s="64" t="s">
        <v>26</v>
      </c>
      <c r="X13" s="63">
        <v>1</v>
      </c>
      <c r="Y13" s="63">
        <v>3</v>
      </c>
      <c r="Z13" s="64">
        <f>X13/Y13</f>
        <v>0.3333333333333333</v>
      </c>
      <c r="AA13" s="63">
        <v>2</v>
      </c>
      <c r="AB13" s="63">
        <v>9</v>
      </c>
      <c r="AC13" s="64">
        <f>1-AA13/AB13</f>
        <v>0.7777777777777778</v>
      </c>
      <c r="AD13" s="63">
        <v>0</v>
      </c>
      <c r="AE13" s="63">
        <v>13123</v>
      </c>
      <c r="AF13" s="64">
        <f>1-AD13/AE13</f>
        <v>1</v>
      </c>
      <c r="AG13" s="64"/>
      <c r="AH13" s="63">
        <v>5</v>
      </c>
      <c r="AI13" s="63">
        <v>12</v>
      </c>
      <c r="AJ13" s="64">
        <f>1-AH13/AI13</f>
        <v>0.5833333333333333</v>
      </c>
      <c r="AK13" s="63">
        <v>710</v>
      </c>
      <c r="AL13" s="63">
        <v>15455</v>
      </c>
      <c r="AM13" s="64">
        <f>1-AK13/AL13</f>
        <v>0.9540601747007441</v>
      </c>
      <c r="AN13" s="157">
        <f>Z14+AC14+AF14+AJ14+AM14</f>
        <v>3.648504619145189</v>
      </c>
      <c r="AO13" s="157">
        <v>5</v>
      </c>
      <c r="AP13" s="91">
        <f>AN13/AO13*100</f>
        <v>72.97009238290377</v>
      </c>
      <c r="AQ13" s="83">
        <v>2</v>
      </c>
      <c r="AR13" s="83">
        <v>2</v>
      </c>
      <c r="AS13" s="83">
        <f>AQ13/AR13</f>
        <v>1</v>
      </c>
      <c r="AT13" s="67">
        <v>0</v>
      </c>
      <c r="AU13" s="67">
        <v>12</v>
      </c>
      <c r="AV13" s="67">
        <f>1-AT13/AU13</f>
        <v>1</v>
      </c>
      <c r="AW13" s="67">
        <v>15231</v>
      </c>
      <c r="AX13" s="67">
        <v>15455</v>
      </c>
      <c r="AY13" s="67">
        <f>AW13/AX13</f>
        <v>0.9855063086379813</v>
      </c>
      <c r="AZ13" s="67" t="s">
        <v>26</v>
      </c>
      <c r="BA13" s="67" t="s">
        <v>26</v>
      </c>
      <c r="BB13" s="67" t="s">
        <v>26</v>
      </c>
      <c r="BC13" s="67">
        <v>224</v>
      </c>
      <c r="BD13" s="67">
        <v>14455</v>
      </c>
      <c r="BE13" s="67">
        <f>1-BC13/BD13</f>
        <v>0.9845036319612591</v>
      </c>
      <c r="BF13" s="67">
        <v>7276</v>
      </c>
      <c r="BG13" s="67">
        <v>3558</v>
      </c>
      <c r="BH13" s="67">
        <f>(BF13-BG13)/BG13</f>
        <v>1.0449690837549186</v>
      </c>
      <c r="BI13" s="67" t="s">
        <v>26</v>
      </c>
      <c r="BJ13" s="67" t="s">
        <v>26</v>
      </c>
      <c r="BK13" s="67" t="s">
        <v>26</v>
      </c>
      <c r="BL13" s="67">
        <v>-0.4</v>
      </c>
      <c r="BM13" s="67">
        <v>-0.4</v>
      </c>
      <c r="BN13" s="67">
        <v>1</v>
      </c>
      <c r="BO13" s="67" t="s">
        <v>26</v>
      </c>
      <c r="BP13" s="67" t="s">
        <v>26</v>
      </c>
      <c r="BQ13" s="67" t="s">
        <v>26</v>
      </c>
      <c r="BR13" s="67">
        <v>64.5</v>
      </c>
      <c r="BS13" s="67">
        <v>15230.73</v>
      </c>
      <c r="BT13" s="67">
        <f>1-BR13/BS13</f>
        <v>0.9957651406071804</v>
      </c>
      <c r="BU13" s="97">
        <f>AS14+AV14+AY14+BE14+BH14+BN14+BT14</f>
        <v>5.965775081206421</v>
      </c>
      <c r="BV13" s="97">
        <v>7</v>
      </c>
      <c r="BW13" s="97">
        <f>BU13/BV13*100</f>
        <v>85.22535830294888</v>
      </c>
      <c r="BX13" s="67">
        <v>14</v>
      </c>
      <c r="BY13" s="67">
        <v>14</v>
      </c>
      <c r="BZ13" s="67">
        <f>BX13/BY13</f>
        <v>1</v>
      </c>
      <c r="CA13" s="67">
        <v>14</v>
      </c>
      <c r="CB13" s="67">
        <v>14</v>
      </c>
      <c r="CC13" s="67">
        <f>CA13/CB13</f>
        <v>1</v>
      </c>
      <c r="CD13" s="67">
        <v>0</v>
      </c>
      <c r="CE13" s="67">
        <v>14</v>
      </c>
      <c r="CF13" s="67">
        <f>1-CD13/CE13</f>
        <v>1</v>
      </c>
      <c r="CG13" s="67" t="s">
        <v>26</v>
      </c>
      <c r="CH13" s="67" t="s">
        <v>26</v>
      </c>
      <c r="CI13" s="67" t="s">
        <v>26</v>
      </c>
      <c r="CJ13" s="67" t="s">
        <v>26</v>
      </c>
      <c r="CK13" s="67" t="s">
        <v>26</v>
      </c>
      <c r="CL13" s="67" t="s">
        <v>26</v>
      </c>
      <c r="CM13" s="67" t="s">
        <v>26</v>
      </c>
      <c r="CN13" s="67" t="s">
        <v>26</v>
      </c>
      <c r="CO13" s="67" t="s">
        <v>26</v>
      </c>
      <c r="CP13" s="67"/>
      <c r="CQ13" s="67">
        <v>0</v>
      </c>
      <c r="CR13" s="67">
        <v>0</v>
      </c>
      <c r="CS13" s="67" t="s">
        <v>26</v>
      </c>
      <c r="CT13" s="67">
        <v>0</v>
      </c>
      <c r="CU13" s="67">
        <v>0</v>
      </c>
      <c r="CV13" s="67">
        <v>0</v>
      </c>
      <c r="CW13" s="67" t="s">
        <v>26</v>
      </c>
      <c r="CX13" s="67" t="s">
        <v>26</v>
      </c>
      <c r="CY13" s="67" t="s">
        <v>26</v>
      </c>
      <c r="CZ13" s="67"/>
      <c r="DA13" s="67"/>
      <c r="DB13" s="67">
        <v>0</v>
      </c>
      <c r="DC13" s="67">
        <v>15230.73</v>
      </c>
      <c r="DD13" s="67">
        <f>1-DB13/DC13</f>
        <v>1</v>
      </c>
      <c r="DE13" s="91">
        <f>BZ14+CC14+CF14+CS14+CV14+DD14+DA14+CZ14+CP14</f>
        <v>9</v>
      </c>
      <c r="DF13" s="97">
        <v>9</v>
      </c>
      <c r="DG13" s="91">
        <f>DE13/DF13*100</f>
        <v>100</v>
      </c>
      <c r="DH13" s="67" t="s">
        <v>26</v>
      </c>
      <c r="DI13" s="67" t="s">
        <v>26</v>
      </c>
      <c r="DJ13" s="67" t="s">
        <v>26</v>
      </c>
      <c r="DK13" s="67" t="s">
        <v>26</v>
      </c>
      <c r="DL13" s="67" t="s">
        <v>26</v>
      </c>
      <c r="DM13" s="67" t="s">
        <v>26</v>
      </c>
      <c r="DN13" s="67" t="s">
        <v>26</v>
      </c>
      <c r="DO13" s="67" t="s">
        <v>26</v>
      </c>
      <c r="DP13" s="67" t="s">
        <v>26</v>
      </c>
      <c r="DQ13" s="67"/>
      <c r="DR13" s="67"/>
      <c r="DS13" s="67" t="s">
        <v>26</v>
      </c>
      <c r="DT13" s="67" t="s">
        <v>26</v>
      </c>
      <c r="DU13" s="67" t="s">
        <v>26</v>
      </c>
      <c r="DV13" s="91" t="s">
        <v>26</v>
      </c>
      <c r="DW13" s="91" t="s">
        <v>26</v>
      </c>
      <c r="DX13" s="91" t="s">
        <v>26</v>
      </c>
      <c r="DY13" s="67">
        <v>1</v>
      </c>
      <c r="DZ13" s="67">
        <v>1</v>
      </c>
      <c r="EA13" s="67">
        <f>DY13/DZ13</f>
        <v>1</v>
      </c>
      <c r="EB13" s="67">
        <v>1</v>
      </c>
      <c r="EC13" s="67">
        <v>1</v>
      </c>
      <c r="ED13" s="67">
        <f>EB13/EC13</f>
        <v>1</v>
      </c>
      <c r="EE13" s="67">
        <v>0</v>
      </c>
      <c r="EF13" s="67">
        <v>1</v>
      </c>
      <c r="EG13" s="67">
        <f>EE13/EF13</f>
        <v>0</v>
      </c>
      <c r="EH13" s="91">
        <f>EA14+ED14+EG14</f>
        <v>2</v>
      </c>
      <c r="EI13" s="91">
        <v>3</v>
      </c>
      <c r="EJ13" s="95">
        <f>EH13/EI13*100</f>
        <v>66.66666666666666</v>
      </c>
      <c r="EK13" s="50"/>
      <c r="EL13" s="46"/>
      <c r="EM13" s="47"/>
      <c r="EN13" s="43"/>
      <c r="EO13" s="42"/>
    </row>
    <row r="14" spans="1:145" s="1" customFormat="1" ht="21" customHeight="1">
      <c r="A14" s="125"/>
      <c r="B14" s="126"/>
      <c r="C14" s="159"/>
      <c r="D14" s="131"/>
      <c r="E14" s="131"/>
      <c r="F14" s="154"/>
      <c r="G14" s="60"/>
      <c r="H14" s="61"/>
      <c r="I14" s="61"/>
      <c r="J14" s="62" t="s">
        <v>26</v>
      </c>
      <c r="K14" s="62" t="s">
        <v>26</v>
      </c>
      <c r="L14" s="61"/>
      <c r="M14" s="61"/>
      <c r="N14" s="62" t="s">
        <v>26</v>
      </c>
      <c r="O14" s="63"/>
      <c r="P14" s="63"/>
      <c r="Q14" s="64" t="s">
        <v>26</v>
      </c>
      <c r="R14" s="63"/>
      <c r="S14" s="63"/>
      <c r="T14" s="63" t="s">
        <v>26</v>
      </c>
      <c r="U14" s="63"/>
      <c r="V14" s="63"/>
      <c r="W14" s="64" t="s">
        <v>26</v>
      </c>
      <c r="X14" s="63"/>
      <c r="Y14" s="63"/>
      <c r="Z14" s="64">
        <f>Z13</f>
        <v>0.3333333333333333</v>
      </c>
      <c r="AA14" s="63"/>
      <c r="AB14" s="63"/>
      <c r="AC14" s="64">
        <f>AC13</f>
        <v>0.7777777777777778</v>
      </c>
      <c r="AD14" s="63"/>
      <c r="AE14" s="63"/>
      <c r="AF14" s="64">
        <f>AF13</f>
        <v>1</v>
      </c>
      <c r="AG14" s="64"/>
      <c r="AH14" s="63"/>
      <c r="AI14" s="63"/>
      <c r="AJ14" s="64">
        <f>AJ13</f>
        <v>0.5833333333333333</v>
      </c>
      <c r="AK14" s="63"/>
      <c r="AL14" s="63"/>
      <c r="AM14" s="64">
        <f>AM13</f>
        <v>0.9540601747007441</v>
      </c>
      <c r="AN14" s="158"/>
      <c r="AO14" s="158"/>
      <c r="AP14" s="92"/>
      <c r="AQ14" s="83"/>
      <c r="AR14" s="83"/>
      <c r="AS14" s="83">
        <f>AS13</f>
        <v>1</v>
      </c>
      <c r="AT14" s="67"/>
      <c r="AU14" s="67"/>
      <c r="AV14" s="67">
        <f>AV13</f>
        <v>1</v>
      </c>
      <c r="AW14" s="67"/>
      <c r="AX14" s="67"/>
      <c r="AY14" s="67">
        <f>AY13</f>
        <v>0.9855063086379813</v>
      </c>
      <c r="AZ14" s="67"/>
      <c r="BA14" s="67"/>
      <c r="BB14" s="67" t="str">
        <f>BB13</f>
        <v>х</v>
      </c>
      <c r="BC14" s="67"/>
      <c r="BD14" s="67"/>
      <c r="BE14" s="67">
        <f>BE13</f>
        <v>0.9845036319612591</v>
      </c>
      <c r="BF14" s="67"/>
      <c r="BG14" s="67"/>
      <c r="BH14" s="67">
        <v>0</v>
      </c>
      <c r="BI14" s="67"/>
      <c r="BJ14" s="67"/>
      <c r="BK14" s="67" t="s">
        <v>26</v>
      </c>
      <c r="BL14" s="67"/>
      <c r="BM14" s="67"/>
      <c r="BN14" s="67">
        <v>1</v>
      </c>
      <c r="BO14" s="67"/>
      <c r="BP14" s="67"/>
      <c r="BQ14" s="67" t="s">
        <v>26</v>
      </c>
      <c r="BR14" s="67"/>
      <c r="BS14" s="67"/>
      <c r="BT14" s="67">
        <f>BT13</f>
        <v>0.9957651406071804</v>
      </c>
      <c r="BU14" s="98"/>
      <c r="BV14" s="98"/>
      <c r="BW14" s="98"/>
      <c r="BX14" s="67"/>
      <c r="BY14" s="67"/>
      <c r="BZ14" s="67">
        <f>BZ13</f>
        <v>1</v>
      </c>
      <c r="CA14" s="67"/>
      <c r="CB14" s="67"/>
      <c r="CC14" s="67">
        <f>CC13</f>
        <v>1</v>
      </c>
      <c r="CD14" s="67"/>
      <c r="CE14" s="67"/>
      <c r="CF14" s="67">
        <f>CF13</f>
        <v>1</v>
      </c>
      <c r="CG14" s="67"/>
      <c r="CH14" s="67"/>
      <c r="CI14" s="67" t="s">
        <v>26</v>
      </c>
      <c r="CJ14" s="67"/>
      <c r="CK14" s="67"/>
      <c r="CL14" s="67" t="s">
        <v>26</v>
      </c>
      <c r="CM14" s="67"/>
      <c r="CN14" s="67"/>
      <c r="CO14" s="67" t="s">
        <v>26</v>
      </c>
      <c r="CP14" s="67">
        <v>1</v>
      </c>
      <c r="CQ14" s="67"/>
      <c r="CR14" s="67"/>
      <c r="CS14" s="67">
        <v>1</v>
      </c>
      <c r="CT14" s="67"/>
      <c r="CU14" s="67"/>
      <c r="CV14" s="67">
        <v>1</v>
      </c>
      <c r="CW14" s="67"/>
      <c r="CX14" s="67"/>
      <c r="CY14" s="67" t="s">
        <v>26</v>
      </c>
      <c r="CZ14" s="67">
        <v>1</v>
      </c>
      <c r="DA14" s="67">
        <v>1</v>
      </c>
      <c r="DB14" s="67"/>
      <c r="DC14" s="67"/>
      <c r="DD14" s="67">
        <f>DD13</f>
        <v>1</v>
      </c>
      <c r="DE14" s="92"/>
      <c r="DF14" s="98"/>
      <c r="DG14" s="92"/>
      <c r="DH14" s="67"/>
      <c r="DI14" s="67"/>
      <c r="DJ14" s="67" t="s">
        <v>26</v>
      </c>
      <c r="DK14" s="67"/>
      <c r="DL14" s="67"/>
      <c r="DM14" s="67" t="s">
        <v>26</v>
      </c>
      <c r="DN14" s="67"/>
      <c r="DO14" s="67"/>
      <c r="DP14" s="67" t="s">
        <v>26</v>
      </c>
      <c r="DQ14" s="67" t="s">
        <v>26</v>
      </c>
      <c r="DR14" s="67" t="s">
        <v>26</v>
      </c>
      <c r="DS14" s="67"/>
      <c r="DT14" s="67"/>
      <c r="DU14" s="67" t="s">
        <v>26</v>
      </c>
      <c r="DV14" s="92"/>
      <c r="DW14" s="92"/>
      <c r="DX14" s="92"/>
      <c r="DY14" s="67"/>
      <c r="DZ14" s="67"/>
      <c r="EA14" s="67">
        <f>EA13</f>
        <v>1</v>
      </c>
      <c r="EB14" s="67"/>
      <c r="EC14" s="67"/>
      <c r="ED14" s="67">
        <f>ED13</f>
        <v>1</v>
      </c>
      <c r="EE14" s="67"/>
      <c r="EF14" s="67"/>
      <c r="EG14" s="67">
        <f>EG13</f>
        <v>0</v>
      </c>
      <c r="EH14" s="92"/>
      <c r="EI14" s="92"/>
      <c r="EJ14" s="96"/>
      <c r="EK14" s="50"/>
      <c r="EL14" s="46"/>
      <c r="EM14" s="47"/>
      <c r="EN14" s="43"/>
      <c r="EO14" s="42"/>
    </row>
    <row r="15" spans="1:145" s="1" customFormat="1" ht="18" customHeight="1">
      <c r="A15" s="125">
        <v>807</v>
      </c>
      <c r="B15" s="126" t="s">
        <v>8</v>
      </c>
      <c r="C15" s="159">
        <v>5</v>
      </c>
      <c r="D15" s="131">
        <f>AN15+BU15+DE15+EH15</f>
        <v>21.994241171939322</v>
      </c>
      <c r="E15" s="131">
        <f>AO15+BV15+DF15+EI15</f>
        <v>26</v>
      </c>
      <c r="F15" s="154">
        <f>D15/E15*100</f>
        <v>84.59323527668971</v>
      </c>
      <c r="G15" s="60"/>
      <c r="H15" s="61" t="s">
        <v>25</v>
      </c>
      <c r="I15" s="61" t="s">
        <v>26</v>
      </c>
      <c r="J15" s="62" t="s">
        <v>26</v>
      </c>
      <c r="K15" s="62" t="s">
        <v>26</v>
      </c>
      <c r="L15" s="61" t="s">
        <v>25</v>
      </c>
      <c r="M15" s="61" t="s">
        <v>26</v>
      </c>
      <c r="N15" s="62" t="s">
        <v>26</v>
      </c>
      <c r="O15" s="63" t="s">
        <v>25</v>
      </c>
      <c r="P15" s="63" t="s">
        <v>26</v>
      </c>
      <c r="Q15" s="64" t="s">
        <v>26</v>
      </c>
      <c r="R15" s="63" t="s">
        <v>25</v>
      </c>
      <c r="S15" s="63" t="s">
        <v>26</v>
      </c>
      <c r="T15" s="63" t="s">
        <v>26</v>
      </c>
      <c r="U15" s="63" t="s">
        <v>25</v>
      </c>
      <c r="V15" s="63" t="s">
        <v>26</v>
      </c>
      <c r="W15" s="64" t="s">
        <v>26</v>
      </c>
      <c r="X15" s="63">
        <v>3</v>
      </c>
      <c r="Y15" s="63">
        <v>3</v>
      </c>
      <c r="Z15" s="64">
        <f>X15/Y15</f>
        <v>1</v>
      </c>
      <c r="AA15" s="63">
        <v>3</v>
      </c>
      <c r="AB15" s="63">
        <v>9</v>
      </c>
      <c r="AC15" s="64">
        <f>1-AA15/AB15</f>
        <v>0.6666666666666667</v>
      </c>
      <c r="AD15" s="63">
        <v>1950</v>
      </c>
      <c r="AE15" s="63">
        <v>15441</v>
      </c>
      <c r="AF15" s="64">
        <f>1-AD15/AE15</f>
        <v>0.8737128424324849</v>
      </c>
      <c r="AG15" s="64"/>
      <c r="AH15" s="63">
        <v>7</v>
      </c>
      <c r="AI15" s="63">
        <v>12</v>
      </c>
      <c r="AJ15" s="64">
        <f>1-AH15/AI15</f>
        <v>0.41666666666666663</v>
      </c>
      <c r="AK15" s="63">
        <v>1929</v>
      </c>
      <c r="AL15" s="63">
        <v>16743</v>
      </c>
      <c r="AM15" s="64">
        <f>1-AK15/AL15</f>
        <v>0.8847876724601326</v>
      </c>
      <c r="AN15" s="157">
        <f>Z16+AC16+AF16+AJ16+AM16</f>
        <v>3.841833848225951</v>
      </c>
      <c r="AO15" s="157">
        <v>5</v>
      </c>
      <c r="AP15" s="91">
        <f>AN15/AO15*100</f>
        <v>76.83667696451903</v>
      </c>
      <c r="AQ15" s="83">
        <v>2</v>
      </c>
      <c r="AR15" s="83">
        <v>2</v>
      </c>
      <c r="AS15" s="83">
        <f>AQ15/AR15</f>
        <v>1</v>
      </c>
      <c r="AT15" s="67">
        <v>0</v>
      </c>
      <c r="AU15" s="67">
        <v>12</v>
      </c>
      <c r="AV15" s="67">
        <f>1-AT15/AU15</f>
        <v>1</v>
      </c>
      <c r="AW15" s="67">
        <v>16361</v>
      </c>
      <c r="AX15" s="67">
        <v>16743</v>
      </c>
      <c r="AY15" s="67">
        <f>AW15/AX15</f>
        <v>0.9771844950128412</v>
      </c>
      <c r="AZ15" s="67">
        <v>0</v>
      </c>
      <c r="BA15" s="67">
        <v>200</v>
      </c>
      <c r="BB15" s="67">
        <f>1-AZ15/BA15</f>
        <v>1</v>
      </c>
      <c r="BC15" s="67">
        <v>376</v>
      </c>
      <c r="BD15" s="67">
        <v>16543</v>
      </c>
      <c r="BE15" s="67">
        <f>1-BC15/BD15</f>
        <v>0.9772713534425437</v>
      </c>
      <c r="BF15" s="67">
        <v>7164</v>
      </c>
      <c r="BG15" s="67">
        <v>4042</v>
      </c>
      <c r="BH15" s="67">
        <f>(BF15-BG15)/BG15</f>
        <v>0.7723899059871351</v>
      </c>
      <c r="BI15" s="67">
        <v>2</v>
      </c>
      <c r="BJ15" s="67">
        <v>2</v>
      </c>
      <c r="BK15" s="67">
        <f>BI15/BJ15</f>
        <v>1</v>
      </c>
      <c r="BL15" s="67">
        <v>194</v>
      </c>
      <c r="BM15" s="67">
        <v>200</v>
      </c>
      <c r="BN15" s="67">
        <f>1-BL15/BM15</f>
        <v>0.030000000000000027</v>
      </c>
      <c r="BO15" s="67" t="s">
        <v>26</v>
      </c>
      <c r="BP15" s="67" t="s">
        <v>26</v>
      </c>
      <c r="BQ15" s="67" t="s">
        <v>26</v>
      </c>
      <c r="BR15" s="67">
        <v>485.25</v>
      </c>
      <c r="BS15" s="67">
        <v>16361.18</v>
      </c>
      <c r="BT15" s="67">
        <f>1-BR15/BS15</f>
        <v>0.970341381245118</v>
      </c>
      <c r="BU15" s="97">
        <f>AS16+AV16+AY16+BB16+BE16+BH16+BK16+BN16+BT16</f>
        <v>8.15240732371337</v>
      </c>
      <c r="BV15" s="97">
        <v>9</v>
      </c>
      <c r="BW15" s="97">
        <f>BU15/BV15*100</f>
        <v>90.58230359681522</v>
      </c>
      <c r="BX15" s="67">
        <v>14</v>
      </c>
      <c r="BY15" s="67">
        <v>14</v>
      </c>
      <c r="BZ15" s="67">
        <f>BX15/BY15</f>
        <v>1</v>
      </c>
      <c r="CA15" s="67">
        <v>14</v>
      </c>
      <c r="CB15" s="67">
        <v>14</v>
      </c>
      <c r="CC15" s="67">
        <f>CA15/CB15</f>
        <v>1</v>
      </c>
      <c r="CD15" s="67">
        <v>0</v>
      </c>
      <c r="CE15" s="67">
        <v>14</v>
      </c>
      <c r="CF15" s="67">
        <f>1-CD15/CE15</f>
        <v>1</v>
      </c>
      <c r="CG15" s="67" t="s">
        <v>26</v>
      </c>
      <c r="CH15" s="67" t="s">
        <v>26</v>
      </c>
      <c r="CI15" s="67" t="s">
        <v>26</v>
      </c>
      <c r="CJ15" s="67" t="s">
        <v>26</v>
      </c>
      <c r="CK15" s="67" t="s">
        <v>26</v>
      </c>
      <c r="CL15" s="67" t="s">
        <v>26</v>
      </c>
      <c r="CM15" s="67" t="s">
        <v>26</v>
      </c>
      <c r="CN15" s="67" t="s">
        <v>26</v>
      </c>
      <c r="CO15" s="67" t="s">
        <v>26</v>
      </c>
      <c r="CP15" s="67"/>
      <c r="CQ15" s="67">
        <v>0</v>
      </c>
      <c r="CR15" s="67">
        <v>71.2</v>
      </c>
      <c r="CS15" s="67">
        <v>0</v>
      </c>
      <c r="CT15" s="67">
        <v>0</v>
      </c>
      <c r="CU15" s="67">
        <v>0</v>
      </c>
      <c r="CV15" s="67">
        <v>0</v>
      </c>
      <c r="CW15" s="67" t="s">
        <v>26</v>
      </c>
      <c r="CX15" s="67" t="s">
        <v>26</v>
      </c>
      <c r="CY15" s="67" t="s">
        <v>26</v>
      </c>
      <c r="CZ15" s="67"/>
      <c r="DA15" s="67"/>
      <c r="DB15" s="67">
        <v>0</v>
      </c>
      <c r="DC15" s="67">
        <v>16361.18</v>
      </c>
      <c r="DD15" s="67">
        <f>1-DB15/DC15</f>
        <v>1</v>
      </c>
      <c r="DE15" s="91">
        <f>BZ16+CC16+CF16+CS16+CV16+DD16+DA16+CZ16+CP16</f>
        <v>9</v>
      </c>
      <c r="DF15" s="97">
        <v>9</v>
      </c>
      <c r="DG15" s="91">
        <f>DE15/DF15*100</f>
        <v>100</v>
      </c>
      <c r="DH15" s="67" t="s">
        <v>26</v>
      </c>
      <c r="DI15" s="67" t="s">
        <v>26</v>
      </c>
      <c r="DJ15" s="67" t="s">
        <v>26</v>
      </c>
      <c r="DK15" s="67" t="s">
        <v>26</v>
      </c>
      <c r="DL15" s="67" t="s">
        <v>26</v>
      </c>
      <c r="DM15" s="67" t="s">
        <v>26</v>
      </c>
      <c r="DN15" s="67" t="s">
        <v>26</v>
      </c>
      <c r="DO15" s="67" t="s">
        <v>26</v>
      </c>
      <c r="DP15" s="67" t="s">
        <v>26</v>
      </c>
      <c r="DQ15" s="67"/>
      <c r="DR15" s="67"/>
      <c r="DS15" s="67" t="s">
        <v>26</v>
      </c>
      <c r="DT15" s="67" t="s">
        <v>26</v>
      </c>
      <c r="DU15" s="67" t="s">
        <v>26</v>
      </c>
      <c r="DV15" s="91" t="s">
        <v>26</v>
      </c>
      <c r="DW15" s="91" t="s">
        <v>26</v>
      </c>
      <c r="DX15" s="91" t="s">
        <v>26</v>
      </c>
      <c r="DY15" s="67">
        <v>1</v>
      </c>
      <c r="DZ15" s="67">
        <v>1</v>
      </c>
      <c r="EA15" s="67">
        <f>DY15/DZ15</f>
        <v>1</v>
      </c>
      <c r="EB15" s="67">
        <v>0</v>
      </c>
      <c r="EC15" s="67">
        <v>1</v>
      </c>
      <c r="ED15" s="67">
        <f>EB15/EC15</f>
        <v>0</v>
      </c>
      <c r="EE15" s="67">
        <v>0</v>
      </c>
      <c r="EF15" s="67">
        <v>1</v>
      </c>
      <c r="EG15" s="67">
        <f>EE15/EF15</f>
        <v>0</v>
      </c>
      <c r="EH15" s="91">
        <f>EA16+ED16+EG16</f>
        <v>1</v>
      </c>
      <c r="EI15" s="91">
        <v>3</v>
      </c>
      <c r="EJ15" s="95">
        <f>EH15/EI15*100</f>
        <v>33.33333333333333</v>
      </c>
      <c r="EK15" s="50"/>
      <c r="EL15" s="46"/>
      <c r="EM15" s="47"/>
      <c r="EN15" s="43"/>
      <c r="EO15" s="42"/>
    </row>
    <row r="16" spans="1:145" s="1" customFormat="1" ht="21.75" customHeight="1">
      <c r="A16" s="125"/>
      <c r="B16" s="126"/>
      <c r="C16" s="159"/>
      <c r="D16" s="131"/>
      <c r="E16" s="131"/>
      <c r="F16" s="154"/>
      <c r="G16" s="60"/>
      <c r="H16" s="61"/>
      <c r="I16" s="61"/>
      <c r="J16" s="62" t="s">
        <v>26</v>
      </c>
      <c r="K16" s="62" t="s">
        <v>26</v>
      </c>
      <c r="L16" s="61"/>
      <c r="M16" s="61"/>
      <c r="N16" s="62" t="s">
        <v>26</v>
      </c>
      <c r="O16" s="63"/>
      <c r="P16" s="63"/>
      <c r="Q16" s="64" t="s">
        <v>26</v>
      </c>
      <c r="R16" s="63"/>
      <c r="S16" s="63"/>
      <c r="T16" s="63" t="s">
        <v>26</v>
      </c>
      <c r="U16" s="63"/>
      <c r="V16" s="63"/>
      <c r="W16" s="64" t="s">
        <v>26</v>
      </c>
      <c r="X16" s="63"/>
      <c r="Y16" s="63"/>
      <c r="Z16" s="64">
        <f>Z15</f>
        <v>1</v>
      </c>
      <c r="AA16" s="63"/>
      <c r="AB16" s="63"/>
      <c r="AC16" s="64">
        <f>AC15</f>
        <v>0.6666666666666667</v>
      </c>
      <c r="AD16" s="63"/>
      <c r="AE16" s="63"/>
      <c r="AF16" s="64">
        <f>AF15</f>
        <v>0.8737128424324849</v>
      </c>
      <c r="AG16" s="64"/>
      <c r="AH16" s="63"/>
      <c r="AI16" s="63"/>
      <c r="AJ16" s="64">
        <f>AJ15</f>
        <v>0.41666666666666663</v>
      </c>
      <c r="AK16" s="63"/>
      <c r="AL16" s="63"/>
      <c r="AM16" s="64">
        <f>AM15</f>
        <v>0.8847876724601326</v>
      </c>
      <c r="AN16" s="158"/>
      <c r="AO16" s="158"/>
      <c r="AP16" s="92"/>
      <c r="AQ16" s="83"/>
      <c r="AR16" s="83"/>
      <c r="AS16" s="83">
        <f>AS15</f>
        <v>1</v>
      </c>
      <c r="AT16" s="67"/>
      <c r="AU16" s="67"/>
      <c r="AV16" s="67">
        <f>AV15</f>
        <v>1</v>
      </c>
      <c r="AW16" s="67"/>
      <c r="AX16" s="67"/>
      <c r="AY16" s="67">
        <f>AY15</f>
        <v>0.9771844950128412</v>
      </c>
      <c r="AZ16" s="67"/>
      <c r="BA16" s="67"/>
      <c r="BB16" s="67">
        <f>BB15</f>
        <v>1</v>
      </c>
      <c r="BC16" s="67"/>
      <c r="BD16" s="67"/>
      <c r="BE16" s="67">
        <f>BE15</f>
        <v>0.9772713534425437</v>
      </c>
      <c r="BF16" s="67"/>
      <c r="BG16" s="67"/>
      <c r="BH16" s="67">
        <f>1-BH15</f>
        <v>0.22761009401286492</v>
      </c>
      <c r="BI16" s="67"/>
      <c r="BJ16" s="67"/>
      <c r="BK16" s="67">
        <f>BK15</f>
        <v>1</v>
      </c>
      <c r="BL16" s="67"/>
      <c r="BM16" s="67"/>
      <c r="BN16" s="67">
        <v>1</v>
      </c>
      <c r="BO16" s="67"/>
      <c r="BP16" s="67"/>
      <c r="BQ16" s="67" t="s">
        <v>26</v>
      </c>
      <c r="BR16" s="67"/>
      <c r="BS16" s="67"/>
      <c r="BT16" s="67">
        <f>BT15</f>
        <v>0.970341381245118</v>
      </c>
      <c r="BU16" s="98"/>
      <c r="BV16" s="98"/>
      <c r="BW16" s="98"/>
      <c r="BX16" s="67"/>
      <c r="BY16" s="67"/>
      <c r="BZ16" s="67">
        <f>BZ15</f>
        <v>1</v>
      </c>
      <c r="CA16" s="67"/>
      <c r="CB16" s="67"/>
      <c r="CC16" s="67">
        <f>CC15</f>
        <v>1</v>
      </c>
      <c r="CD16" s="67"/>
      <c r="CE16" s="67"/>
      <c r="CF16" s="67">
        <f>CF15</f>
        <v>1</v>
      </c>
      <c r="CG16" s="67"/>
      <c r="CH16" s="67"/>
      <c r="CI16" s="67" t="s">
        <v>26</v>
      </c>
      <c r="CJ16" s="67"/>
      <c r="CK16" s="67"/>
      <c r="CL16" s="67" t="s">
        <v>26</v>
      </c>
      <c r="CM16" s="67"/>
      <c r="CN16" s="67"/>
      <c r="CO16" s="67" t="s">
        <v>26</v>
      </c>
      <c r="CP16" s="67">
        <v>1</v>
      </c>
      <c r="CQ16" s="67"/>
      <c r="CR16" s="67"/>
      <c r="CS16" s="67">
        <v>1</v>
      </c>
      <c r="CT16" s="67"/>
      <c r="CU16" s="67"/>
      <c r="CV16" s="67">
        <v>1</v>
      </c>
      <c r="CW16" s="67"/>
      <c r="CX16" s="67"/>
      <c r="CY16" s="67" t="s">
        <v>26</v>
      </c>
      <c r="CZ16" s="67">
        <v>1</v>
      </c>
      <c r="DA16" s="67">
        <v>1</v>
      </c>
      <c r="DB16" s="67"/>
      <c r="DC16" s="67"/>
      <c r="DD16" s="67">
        <f>DD15</f>
        <v>1</v>
      </c>
      <c r="DE16" s="92"/>
      <c r="DF16" s="98"/>
      <c r="DG16" s="92"/>
      <c r="DH16" s="67"/>
      <c r="DI16" s="67"/>
      <c r="DJ16" s="67" t="s">
        <v>26</v>
      </c>
      <c r="DK16" s="67"/>
      <c r="DL16" s="67"/>
      <c r="DM16" s="67" t="s">
        <v>26</v>
      </c>
      <c r="DN16" s="67"/>
      <c r="DO16" s="67"/>
      <c r="DP16" s="67" t="s">
        <v>26</v>
      </c>
      <c r="DQ16" s="67" t="s">
        <v>26</v>
      </c>
      <c r="DR16" s="67" t="s">
        <v>26</v>
      </c>
      <c r="DS16" s="67"/>
      <c r="DT16" s="67"/>
      <c r="DU16" s="67" t="s">
        <v>26</v>
      </c>
      <c r="DV16" s="92"/>
      <c r="DW16" s="92"/>
      <c r="DX16" s="92"/>
      <c r="DY16" s="67"/>
      <c r="DZ16" s="67"/>
      <c r="EA16" s="67">
        <f>EA15</f>
        <v>1</v>
      </c>
      <c r="EB16" s="67"/>
      <c r="EC16" s="67"/>
      <c r="ED16" s="67">
        <f>ED15</f>
        <v>0</v>
      </c>
      <c r="EE16" s="67"/>
      <c r="EF16" s="67"/>
      <c r="EG16" s="67">
        <f>EG15</f>
        <v>0</v>
      </c>
      <c r="EH16" s="92"/>
      <c r="EI16" s="92"/>
      <c r="EJ16" s="96"/>
      <c r="EK16" s="50"/>
      <c r="EL16" s="46"/>
      <c r="EM16" s="47"/>
      <c r="EN16" s="43"/>
      <c r="EO16" s="42"/>
    </row>
    <row r="17" spans="1:145" s="1" customFormat="1" ht="14.25" customHeight="1">
      <c r="A17" s="127">
        <v>812</v>
      </c>
      <c r="B17" s="128" t="s">
        <v>12</v>
      </c>
      <c r="C17" s="159">
        <v>6</v>
      </c>
      <c r="D17" s="131">
        <f>AN17+BU17+DE17+EH17</f>
        <v>21.84824752525359</v>
      </c>
      <c r="E17" s="131">
        <f>AO17+BV17+DF17+EI17</f>
        <v>26</v>
      </c>
      <c r="F17" s="154">
        <f>D17/E17*100</f>
        <v>84.03172125097534</v>
      </c>
      <c r="G17" s="68"/>
      <c r="H17" s="61">
        <v>6</v>
      </c>
      <c r="I17" s="61">
        <v>6</v>
      </c>
      <c r="J17" s="62">
        <f>H17/I17</f>
        <v>1</v>
      </c>
      <c r="K17" s="62">
        <v>0.77</v>
      </c>
      <c r="L17" s="61">
        <v>6</v>
      </c>
      <c r="M17" s="61">
        <v>6</v>
      </c>
      <c r="N17" s="62">
        <f>L17/M17</f>
        <v>1</v>
      </c>
      <c r="O17" s="63" t="s">
        <v>25</v>
      </c>
      <c r="P17" s="63" t="s">
        <v>26</v>
      </c>
      <c r="Q17" s="64" t="s">
        <v>26</v>
      </c>
      <c r="R17" s="63" t="s">
        <v>25</v>
      </c>
      <c r="S17" s="63" t="s">
        <v>26</v>
      </c>
      <c r="T17" s="63" t="s">
        <v>26</v>
      </c>
      <c r="U17" s="63" t="s">
        <v>25</v>
      </c>
      <c r="V17" s="63" t="s">
        <v>26</v>
      </c>
      <c r="W17" s="64" t="s">
        <v>26</v>
      </c>
      <c r="X17" s="63">
        <v>1</v>
      </c>
      <c r="Y17" s="63">
        <v>3</v>
      </c>
      <c r="Z17" s="64">
        <f>X17/Y17</f>
        <v>0.3333333333333333</v>
      </c>
      <c r="AA17" s="63">
        <v>3</v>
      </c>
      <c r="AB17" s="63">
        <v>9</v>
      </c>
      <c r="AC17" s="64">
        <f>1-AA17/AB17</f>
        <v>0.6666666666666667</v>
      </c>
      <c r="AD17" s="63">
        <v>0</v>
      </c>
      <c r="AE17" s="63">
        <v>32930</v>
      </c>
      <c r="AF17" s="64">
        <f>1-AD17/AE17</f>
        <v>1</v>
      </c>
      <c r="AG17" s="64"/>
      <c r="AH17" s="63">
        <v>4</v>
      </c>
      <c r="AI17" s="63">
        <v>12</v>
      </c>
      <c r="AJ17" s="64">
        <f>1-AH17/AI17</f>
        <v>0.6666666666666667</v>
      </c>
      <c r="AK17" s="63">
        <v>1545</v>
      </c>
      <c r="AL17" s="63">
        <v>32930</v>
      </c>
      <c r="AM17" s="64">
        <f>1-AK17/AL17</f>
        <v>0.953082295778925</v>
      </c>
      <c r="AN17" s="157">
        <f>J18+K18+N18+Z18+AC18+AF18+AJ18+AM18</f>
        <v>6.3897489624455925</v>
      </c>
      <c r="AO17" s="157">
        <v>8</v>
      </c>
      <c r="AP17" s="91">
        <f>AN17/AO17*100</f>
        <v>79.8718620305699</v>
      </c>
      <c r="AQ17" s="67">
        <v>2</v>
      </c>
      <c r="AR17" s="67">
        <v>2</v>
      </c>
      <c r="AS17" s="67">
        <f>AQ17/AR17</f>
        <v>1</v>
      </c>
      <c r="AT17" s="67">
        <v>0</v>
      </c>
      <c r="AU17" s="67">
        <v>12</v>
      </c>
      <c r="AV17" s="67">
        <f>1-AT17/AU17</f>
        <v>1</v>
      </c>
      <c r="AW17" s="67">
        <v>32318</v>
      </c>
      <c r="AX17" s="67">
        <v>32930</v>
      </c>
      <c r="AY17" s="67">
        <f>AW17/AX17</f>
        <v>0.9814151229881567</v>
      </c>
      <c r="AZ17" s="67" t="s">
        <v>26</v>
      </c>
      <c r="BA17" s="67" t="s">
        <v>26</v>
      </c>
      <c r="BB17" s="67" t="s">
        <v>26</v>
      </c>
      <c r="BC17" s="67">
        <v>612</v>
      </c>
      <c r="BD17" s="67">
        <v>32930</v>
      </c>
      <c r="BE17" s="67">
        <f>1-BC17/BD17</f>
        <v>0.9814151229881567</v>
      </c>
      <c r="BF17" s="67">
        <v>12155</v>
      </c>
      <c r="BG17" s="67">
        <v>8080</v>
      </c>
      <c r="BH17" s="67">
        <f>(BF17-BG17)/BG17</f>
        <v>0.5043316831683168</v>
      </c>
      <c r="BI17" s="67" t="s">
        <v>26</v>
      </c>
      <c r="BJ17" s="67" t="s">
        <v>26</v>
      </c>
      <c r="BK17" s="67" t="s">
        <v>26</v>
      </c>
      <c r="BL17" s="67" t="s">
        <v>26</v>
      </c>
      <c r="BM17" s="67" t="s">
        <v>26</v>
      </c>
      <c r="BN17" s="67" t="s">
        <v>26</v>
      </c>
      <c r="BO17" s="67" t="s">
        <v>26</v>
      </c>
      <c r="BP17" s="67" t="s">
        <v>26</v>
      </c>
      <c r="BQ17" s="67" t="s">
        <v>26</v>
      </c>
      <c r="BR17" s="67">
        <v>0</v>
      </c>
      <c r="BS17" s="67">
        <v>32318.41</v>
      </c>
      <c r="BT17" s="67">
        <f>1-BR17/BS17</f>
        <v>1</v>
      </c>
      <c r="BU17" s="97">
        <f>AS18+AV18+AY18+BE18+BH18+BT18</f>
        <v>5.458498562807996</v>
      </c>
      <c r="BV17" s="97">
        <v>6</v>
      </c>
      <c r="BW17" s="97">
        <f>BU17/BV17*100</f>
        <v>90.97497604679994</v>
      </c>
      <c r="BX17" s="67">
        <v>18</v>
      </c>
      <c r="BY17" s="67">
        <v>18</v>
      </c>
      <c r="BZ17" s="67">
        <f>BX17/BY17</f>
        <v>1</v>
      </c>
      <c r="CA17" s="67">
        <v>18</v>
      </c>
      <c r="CB17" s="67">
        <v>18</v>
      </c>
      <c r="CC17" s="67">
        <f>CA17/CB17</f>
        <v>1</v>
      </c>
      <c r="CD17" s="67">
        <v>0</v>
      </c>
      <c r="CE17" s="67">
        <v>18</v>
      </c>
      <c r="CF17" s="67">
        <f>1-CD17/CE17</f>
        <v>1</v>
      </c>
      <c r="CG17" s="67" t="s">
        <v>26</v>
      </c>
      <c r="CH17" s="67" t="s">
        <v>26</v>
      </c>
      <c r="CI17" s="67" t="s">
        <v>26</v>
      </c>
      <c r="CJ17" s="67" t="s">
        <v>26</v>
      </c>
      <c r="CK17" s="67" t="s">
        <v>26</v>
      </c>
      <c r="CL17" s="67" t="s">
        <v>26</v>
      </c>
      <c r="CM17" s="67" t="s">
        <v>26</v>
      </c>
      <c r="CN17" s="67" t="s">
        <v>26</v>
      </c>
      <c r="CO17" s="67" t="s">
        <v>26</v>
      </c>
      <c r="CP17" s="67"/>
      <c r="CQ17" s="83">
        <v>0</v>
      </c>
      <c r="CR17" s="83">
        <v>0</v>
      </c>
      <c r="CS17" s="83" t="s">
        <v>26</v>
      </c>
      <c r="CT17" s="67">
        <v>41.3</v>
      </c>
      <c r="CU17" s="67">
        <v>34.1</v>
      </c>
      <c r="CV17" s="67">
        <f>CT17/CU17</f>
        <v>1.2111436950146626</v>
      </c>
      <c r="CW17" s="67" t="s">
        <v>26</v>
      </c>
      <c r="CX17" s="67" t="s">
        <v>26</v>
      </c>
      <c r="CY17" s="67" t="s">
        <v>26</v>
      </c>
      <c r="CZ17" s="67"/>
      <c r="DA17" s="85"/>
      <c r="DB17" s="67">
        <v>0</v>
      </c>
      <c r="DC17" s="67">
        <v>32318.41</v>
      </c>
      <c r="DD17" s="67">
        <f>1-DB17/DC17</f>
        <v>1</v>
      </c>
      <c r="DE17" s="91">
        <f>BZ18+CC18+CF18+CS18+CV18+DD18+DA18+CZ18+CP18</f>
        <v>8</v>
      </c>
      <c r="DF17" s="91">
        <v>9</v>
      </c>
      <c r="DG17" s="91">
        <f>DE17/DF17*100</f>
        <v>88.88888888888889</v>
      </c>
      <c r="DH17" s="83" t="s">
        <v>26</v>
      </c>
      <c r="DI17" s="83" t="s">
        <v>26</v>
      </c>
      <c r="DJ17" s="83" t="s">
        <v>26</v>
      </c>
      <c r="DK17" s="67" t="s">
        <v>26</v>
      </c>
      <c r="DL17" s="67" t="s">
        <v>26</v>
      </c>
      <c r="DM17" s="67" t="s">
        <v>26</v>
      </c>
      <c r="DN17" s="67" t="s">
        <v>26</v>
      </c>
      <c r="DO17" s="67" t="s">
        <v>26</v>
      </c>
      <c r="DP17" s="67" t="s">
        <v>26</v>
      </c>
      <c r="DQ17" s="67"/>
      <c r="DR17" s="67"/>
      <c r="DS17" s="83" t="s">
        <v>26</v>
      </c>
      <c r="DT17" s="83" t="s">
        <v>26</v>
      </c>
      <c r="DU17" s="83" t="s">
        <v>26</v>
      </c>
      <c r="DV17" s="91" t="s">
        <v>26</v>
      </c>
      <c r="DW17" s="91" t="s">
        <v>26</v>
      </c>
      <c r="DX17" s="91" t="s">
        <v>26</v>
      </c>
      <c r="DY17" s="67">
        <v>2</v>
      </c>
      <c r="DZ17" s="67">
        <v>2</v>
      </c>
      <c r="EA17" s="67">
        <f>DY17/DZ17</f>
        <v>1</v>
      </c>
      <c r="EB17" s="67">
        <v>0</v>
      </c>
      <c r="EC17" s="67">
        <v>2</v>
      </c>
      <c r="ED17" s="67">
        <f>EB17/EC17</f>
        <v>0</v>
      </c>
      <c r="EE17" s="67">
        <v>1</v>
      </c>
      <c r="EF17" s="67">
        <v>2</v>
      </c>
      <c r="EG17" s="67">
        <f>EE17/EF17</f>
        <v>0.5</v>
      </c>
      <c r="EH17" s="91">
        <f>EA18+ED18+EG18</f>
        <v>2</v>
      </c>
      <c r="EI17" s="91">
        <v>3</v>
      </c>
      <c r="EJ17" s="95">
        <f>EH17/EI17*100</f>
        <v>66.66666666666666</v>
      </c>
      <c r="EK17" s="50"/>
      <c r="EL17" s="46"/>
      <c r="EM17" s="47"/>
      <c r="EN17" s="43"/>
      <c r="EO17" s="42"/>
    </row>
    <row r="18" spans="1:145" s="1" customFormat="1" ht="3.75" customHeight="1">
      <c r="A18" s="127"/>
      <c r="B18" s="128"/>
      <c r="C18" s="159"/>
      <c r="D18" s="131"/>
      <c r="E18" s="131"/>
      <c r="F18" s="154"/>
      <c r="G18" s="68"/>
      <c r="H18" s="61"/>
      <c r="I18" s="61"/>
      <c r="J18" s="62">
        <f>J17</f>
        <v>1</v>
      </c>
      <c r="K18" s="62">
        <f>K17</f>
        <v>0.77</v>
      </c>
      <c r="L18" s="61"/>
      <c r="M18" s="61"/>
      <c r="N18" s="62">
        <f>N17</f>
        <v>1</v>
      </c>
      <c r="O18" s="63"/>
      <c r="P18" s="63"/>
      <c r="Q18" s="64" t="s">
        <v>26</v>
      </c>
      <c r="R18" s="63"/>
      <c r="S18" s="63"/>
      <c r="T18" s="63" t="s">
        <v>26</v>
      </c>
      <c r="U18" s="63"/>
      <c r="V18" s="63"/>
      <c r="W18" s="64" t="s">
        <v>26</v>
      </c>
      <c r="X18" s="63"/>
      <c r="Y18" s="63"/>
      <c r="Z18" s="64">
        <f>Z17</f>
        <v>0.3333333333333333</v>
      </c>
      <c r="AA18" s="63"/>
      <c r="AB18" s="63"/>
      <c r="AC18" s="64">
        <f>AC17</f>
        <v>0.6666666666666667</v>
      </c>
      <c r="AD18" s="63"/>
      <c r="AE18" s="63"/>
      <c r="AF18" s="64">
        <f>AF17</f>
        <v>1</v>
      </c>
      <c r="AG18" s="64"/>
      <c r="AH18" s="63"/>
      <c r="AI18" s="63"/>
      <c r="AJ18" s="64">
        <f>AJ17</f>
        <v>0.6666666666666667</v>
      </c>
      <c r="AK18" s="63"/>
      <c r="AL18" s="63"/>
      <c r="AM18" s="64">
        <f>AM17</f>
        <v>0.953082295778925</v>
      </c>
      <c r="AN18" s="158"/>
      <c r="AO18" s="158"/>
      <c r="AP18" s="92"/>
      <c r="AQ18" s="67"/>
      <c r="AR18" s="67"/>
      <c r="AS18" s="67">
        <f>AS17</f>
        <v>1</v>
      </c>
      <c r="AT18" s="67"/>
      <c r="AU18" s="67"/>
      <c r="AV18" s="67">
        <f>AV17</f>
        <v>1</v>
      </c>
      <c r="AW18" s="67"/>
      <c r="AX18" s="67"/>
      <c r="AY18" s="67">
        <f>AY17</f>
        <v>0.9814151229881567</v>
      </c>
      <c r="AZ18" s="67"/>
      <c r="BA18" s="67"/>
      <c r="BB18" s="67" t="str">
        <f>BB17</f>
        <v>х</v>
      </c>
      <c r="BC18" s="67"/>
      <c r="BD18" s="67"/>
      <c r="BE18" s="67">
        <f>BE17</f>
        <v>0.9814151229881567</v>
      </c>
      <c r="BF18" s="67"/>
      <c r="BG18" s="67"/>
      <c r="BH18" s="67">
        <f>1-BH17</f>
        <v>0.4956683168316832</v>
      </c>
      <c r="BI18" s="67"/>
      <c r="BJ18" s="67"/>
      <c r="BK18" s="67" t="s">
        <v>26</v>
      </c>
      <c r="BL18" s="67"/>
      <c r="BM18" s="67"/>
      <c r="BN18" s="67" t="s">
        <v>26</v>
      </c>
      <c r="BO18" s="67"/>
      <c r="BP18" s="67"/>
      <c r="BQ18" s="67" t="s">
        <v>26</v>
      </c>
      <c r="BR18" s="67"/>
      <c r="BS18" s="67"/>
      <c r="BT18" s="67">
        <f>BT17</f>
        <v>1</v>
      </c>
      <c r="BU18" s="98"/>
      <c r="BV18" s="98"/>
      <c r="BW18" s="98"/>
      <c r="BX18" s="67"/>
      <c r="BY18" s="67"/>
      <c r="BZ18" s="67">
        <f>BZ17</f>
        <v>1</v>
      </c>
      <c r="CA18" s="67"/>
      <c r="CB18" s="67"/>
      <c r="CC18" s="67">
        <f>CC17</f>
        <v>1</v>
      </c>
      <c r="CD18" s="67"/>
      <c r="CE18" s="67"/>
      <c r="CF18" s="67">
        <f>CF17</f>
        <v>1</v>
      </c>
      <c r="CG18" s="67"/>
      <c r="CH18" s="67"/>
      <c r="CI18" s="67" t="s">
        <v>26</v>
      </c>
      <c r="CJ18" s="67"/>
      <c r="CK18" s="67"/>
      <c r="CL18" s="67" t="s">
        <v>26</v>
      </c>
      <c r="CM18" s="67"/>
      <c r="CN18" s="67"/>
      <c r="CO18" s="67" t="s">
        <v>26</v>
      </c>
      <c r="CP18" s="67">
        <v>1</v>
      </c>
      <c r="CQ18" s="83"/>
      <c r="CR18" s="83"/>
      <c r="CS18" s="83">
        <v>1</v>
      </c>
      <c r="CT18" s="67"/>
      <c r="CU18" s="67"/>
      <c r="CV18" s="67">
        <v>0</v>
      </c>
      <c r="CW18" s="67"/>
      <c r="CX18" s="67"/>
      <c r="CY18" s="67" t="s">
        <v>26</v>
      </c>
      <c r="CZ18" s="67">
        <v>1</v>
      </c>
      <c r="DA18" s="67">
        <v>1</v>
      </c>
      <c r="DB18" s="67"/>
      <c r="DC18" s="67"/>
      <c r="DD18" s="67">
        <f>DD17</f>
        <v>1</v>
      </c>
      <c r="DE18" s="92"/>
      <c r="DF18" s="92"/>
      <c r="DG18" s="92"/>
      <c r="DH18" s="83"/>
      <c r="DI18" s="83"/>
      <c r="DJ18" s="83" t="s">
        <v>26</v>
      </c>
      <c r="DK18" s="67"/>
      <c r="DL18" s="67"/>
      <c r="DM18" s="67" t="s">
        <v>26</v>
      </c>
      <c r="DN18" s="67"/>
      <c r="DO18" s="67"/>
      <c r="DP18" s="67" t="s">
        <v>26</v>
      </c>
      <c r="DQ18" s="67" t="s">
        <v>26</v>
      </c>
      <c r="DR18" s="67" t="s">
        <v>26</v>
      </c>
      <c r="DS18" s="83"/>
      <c r="DT18" s="83"/>
      <c r="DU18" s="83" t="s">
        <v>26</v>
      </c>
      <c r="DV18" s="92"/>
      <c r="DW18" s="92"/>
      <c r="DX18" s="92"/>
      <c r="DY18" s="67"/>
      <c r="DZ18" s="67"/>
      <c r="EA18" s="67">
        <f>EA17</f>
        <v>1</v>
      </c>
      <c r="EB18" s="67"/>
      <c r="EC18" s="67"/>
      <c r="ED18" s="67">
        <f>ED17</f>
        <v>0</v>
      </c>
      <c r="EE18" s="67"/>
      <c r="EF18" s="67"/>
      <c r="EG18" s="67">
        <v>1</v>
      </c>
      <c r="EH18" s="92"/>
      <c r="EI18" s="92"/>
      <c r="EJ18" s="96"/>
      <c r="EK18" s="50"/>
      <c r="EL18" s="46"/>
      <c r="EM18" s="47"/>
      <c r="EN18" s="43"/>
      <c r="EO18" s="42"/>
    </row>
    <row r="19" spans="1:145" s="1" customFormat="1" ht="18" customHeight="1">
      <c r="A19" s="125">
        <v>815</v>
      </c>
      <c r="B19" s="126" t="s">
        <v>14</v>
      </c>
      <c r="C19" s="159">
        <v>7</v>
      </c>
      <c r="D19" s="131">
        <f>AN19+BU19+DE19+DV19+EH19</f>
        <v>34.23672254245959</v>
      </c>
      <c r="E19" s="131">
        <f>AO19+BV19+DF19+DW19+EI19</f>
        <v>42</v>
      </c>
      <c r="F19" s="154">
        <f>D19/E19*100</f>
        <v>81.51600605347521</v>
      </c>
      <c r="G19" s="60"/>
      <c r="H19" s="61">
        <v>2</v>
      </c>
      <c r="I19" s="61">
        <v>14</v>
      </c>
      <c r="J19" s="62">
        <f>H19/I19</f>
        <v>0.14285714285714285</v>
      </c>
      <c r="K19" s="62">
        <v>0.84</v>
      </c>
      <c r="L19" s="61">
        <v>14</v>
      </c>
      <c r="M19" s="61">
        <v>16</v>
      </c>
      <c r="N19" s="62">
        <f>L19/M19</f>
        <v>0.875</v>
      </c>
      <c r="O19" s="63">
        <v>1214531</v>
      </c>
      <c r="P19" s="63">
        <v>1571692</v>
      </c>
      <c r="Q19" s="64">
        <f>O19/P19</f>
        <v>0.7727538219956582</v>
      </c>
      <c r="R19" s="63" t="s">
        <v>25</v>
      </c>
      <c r="S19" s="63" t="s">
        <v>26</v>
      </c>
      <c r="T19" s="63" t="s">
        <v>26</v>
      </c>
      <c r="U19" s="63">
        <v>1</v>
      </c>
      <c r="V19" s="63">
        <v>1</v>
      </c>
      <c r="W19" s="64">
        <f>U19/V19</f>
        <v>1</v>
      </c>
      <c r="X19" s="63">
        <v>3</v>
      </c>
      <c r="Y19" s="63">
        <v>4</v>
      </c>
      <c r="Z19" s="64">
        <f>X19/Y19</f>
        <v>0.75</v>
      </c>
      <c r="AA19" s="63">
        <v>4</v>
      </c>
      <c r="AB19" s="63">
        <v>9</v>
      </c>
      <c r="AC19" s="64">
        <f>1-AA19/AB19</f>
        <v>0.5555555555555556</v>
      </c>
      <c r="AD19" s="63">
        <v>0</v>
      </c>
      <c r="AE19" s="63">
        <v>2923624</v>
      </c>
      <c r="AF19" s="64">
        <f>1-AD19/AE19</f>
        <v>1</v>
      </c>
      <c r="AG19" s="64"/>
      <c r="AH19" s="63">
        <v>31</v>
      </c>
      <c r="AI19" s="63">
        <v>12</v>
      </c>
      <c r="AJ19" s="64">
        <v>0</v>
      </c>
      <c r="AK19" s="63">
        <v>31815</v>
      </c>
      <c r="AL19" s="63">
        <v>3110313</v>
      </c>
      <c r="AM19" s="64">
        <f>1-AK19/AL19</f>
        <v>0.9897711259284837</v>
      </c>
      <c r="AN19" s="157">
        <f>J20+K20+N20+Q20+W20+Z20+AC20+AF20+AJ20+AM20</f>
        <v>6.92593764633684</v>
      </c>
      <c r="AO19" s="157">
        <v>10</v>
      </c>
      <c r="AP19" s="91">
        <f>AN19/AO19*100</f>
        <v>69.25937646336841</v>
      </c>
      <c r="AQ19" s="67">
        <v>36</v>
      </c>
      <c r="AR19" s="67">
        <v>36</v>
      </c>
      <c r="AS19" s="67">
        <f>AQ19/AR19</f>
        <v>1</v>
      </c>
      <c r="AT19" s="67">
        <v>5</v>
      </c>
      <c r="AU19" s="67">
        <v>12</v>
      </c>
      <c r="AV19" s="67">
        <f>1-AT19/AU19</f>
        <v>0.5833333333333333</v>
      </c>
      <c r="AW19" s="67">
        <v>3101183</v>
      </c>
      <c r="AX19" s="67">
        <v>3110313</v>
      </c>
      <c r="AY19" s="67">
        <f>AW19/AX19</f>
        <v>0.9970646041089756</v>
      </c>
      <c r="AZ19" s="67">
        <v>4125</v>
      </c>
      <c r="BA19" s="67">
        <v>1524152</v>
      </c>
      <c r="BB19" s="67">
        <f>1-AZ19/BA19</f>
        <v>0.997293577018565</v>
      </c>
      <c r="BC19" s="67">
        <v>5004</v>
      </c>
      <c r="BD19" s="67">
        <v>1578458</v>
      </c>
      <c r="BE19" s="67">
        <f>1-BC19/BD19</f>
        <v>0.9968298174547565</v>
      </c>
      <c r="BF19" s="67">
        <v>430334</v>
      </c>
      <c r="BG19" s="67">
        <v>393363</v>
      </c>
      <c r="BH19" s="67">
        <f>(BF19-BG19)/BG19</f>
        <v>0.09398697894819798</v>
      </c>
      <c r="BI19" s="67">
        <v>5</v>
      </c>
      <c r="BJ19" s="67">
        <v>17</v>
      </c>
      <c r="BK19" s="67">
        <f>BI19/BJ19</f>
        <v>0.29411764705882354</v>
      </c>
      <c r="BL19" s="67">
        <v>1528170</v>
      </c>
      <c r="BM19" s="67">
        <v>1529748</v>
      </c>
      <c r="BN19" s="67">
        <f>1-BL19/BM19</f>
        <v>0.0010315424501290416</v>
      </c>
      <c r="BO19" s="67">
        <v>0.3</v>
      </c>
      <c r="BP19" s="67">
        <v>1529748</v>
      </c>
      <c r="BQ19" s="67">
        <f>1-BO19/BP19</f>
        <v>0.999999803889268</v>
      </c>
      <c r="BR19" s="67">
        <v>0</v>
      </c>
      <c r="BS19" s="67">
        <v>3101183.51</v>
      </c>
      <c r="BT19" s="67">
        <f>1-BR19/BS19</f>
        <v>1</v>
      </c>
      <c r="BU19" s="97">
        <f>AS20+AV20+AY20+BB20+BE20+BH20+BK20+BN20+BQ20+BT20</f>
        <v>8.7705341568567</v>
      </c>
      <c r="BV19" s="97">
        <v>10</v>
      </c>
      <c r="BW19" s="97">
        <f>BU19/BV19*100</f>
        <v>87.705341568567</v>
      </c>
      <c r="BX19" s="67">
        <v>26</v>
      </c>
      <c r="BY19" s="67">
        <v>26</v>
      </c>
      <c r="BZ19" s="67">
        <f>BX19/BY19</f>
        <v>1</v>
      </c>
      <c r="CA19" s="67">
        <v>26</v>
      </c>
      <c r="CB19" s="67">
        <v>26</v>
      </c>
      <c r="CC19" s="67">
        <f>CA19/CB19</f>
        <v>1</v>
      </c>
      <c r="CD19" s="67">
        <v>0</v>
      </c>
      <c r="CE19" s="67">
        <v>26</v>
      </c>
      <c r="CF19" s="67">
        <f>1-CD19/CE19</f>
        <v>1</v>
      </c>
      <c r="CG19" s="67">
        <v>25</v>
      </c>
      <c r="CH19" s="67">
        <v>25</v>
      </c>
      <c r="CI19" s="67">
        <f>CG19/CH19</f>
        <v>1</v>
      </c>
      <c r="CJ19" s="67">
        <v>25</v>
      </c>
      <c r="CK19" s="67">
        <v>25</v>
      </c>
      <c r="CL19" s="67">
        <f>CJ19/CK19</f>
        <v>1</v>
      </c>
      <c r="CM19" s="67">
        <v>4</v>
      </c>
      <c r="CN19" s="67">
        <v>25</v>
      </c>
      <c r="CO19" s="67">
        <f>1-CM19/CN19</f>
        <v>0.84</v>
      </c>
      <c r="CP19" s="84"/>
      <c r="CQ19" s="67">
        <v>4857.312</v>
      </c>
      <c r="CR19" s="67">
        <v>4218.01</v>
      </c>
      <c r="CS19" s="67">
        <f>CQ19/CR19</f>
        <v>1.1515648374470424</v>
      </c>
      <c r="CT19" s="67">
        <v>2287.43</v>
      </c>
      <c r="CU19" s="67">
        <v>449.447</v>
      </c>
      <c r="CV19" s="67">
        <f>CT19/CU19</f>
        <v>5.089432124366165</v>
      </c>
      <c r="CW19" s="67">
        <v>580.559</v>
      </c>
      <c r="CX19" s="67">
        <f>BP19</f>
        <v>1529748</v>
      </c>
      <c r="CY19" s="67">
        <f>1-CW19/CX19</f>
        <v>0.9996204871652064</v>
      </c>
      <c r="CZ19" s="67"/>
      <c r="DA19" s="67"/>
      <c r="DB19" s="67">
        <v>0</v>
      </c>
      <c r="DC19" s="67">
        <v>3101183.51</v>
      </c>
      <c r="DD19" s="67">
        <f>1-DB19/DC19</f>
        <v>1</v>
      </c>
      <c r="DE19" s="91">
        <f>BZ20+CC20+CF20+CI20+CL20+CO20+CS20+CV20+CY20+DD20+DA20+CZ20+CP20</f>
        <v>10.839620487165206</v>
      </c>
      <c r="DF19" s="91">
        <v>13</v>
      </c>
      <c r="DG19" s="91">
        <f>DE19/DF19*100</f>
        <v>83.38169605511698</v>
      </c>
      <c r="DH19" s="67">
        <v>135</v>
      </c>
      <c r="DI19" s="67">
        <v>135</v>
      </c>
      <c r="DJ19" s="83">
        <f>DH19/DI19</f>
        <v>1</v>
      </c>
      <c r="DK19" s="67">
        <v>5</v>
      </c>
      <c r="DL19" s="67">
        <v>5</v>
      </c>
      <c r="DM19" s="67">
        <f>DK19/DL19</f>
        <v>1</v>
      </c>
      <c r="DN19" s="67">
        <v>105</v>
      </c>
      <c r="DO19" s="67">
        <v>136</v>
      </c>
      <c r="DP19" s="67">
        <f>DN19/DO19</f>
        <v>0.7720588235294118</v>
      </c>
      <c r="DQ19" s="67" t="s">
        <v>125</v>
      </c>
      <c r="DR19" s="67" t="s">
        <v>125</v>
      </c>
      <c r="DS19" s="83">
        <v>0</v>
      </c>
      <c r="DT19" s="83">
        <v>326330</v>
      </c>
      <c r="DU19" s="83">
        <f>1-DS19/DT19</f>
        <v>1</v>
      </c>
      <c r="DV19" s="91">
        <f>DJ20+DM20+DP20++DQ20+DR20+DU20</f>
        <v>5.772058823529411</v>
      </c>
      <c r="DW19" s="91">
        <v>6</v>
      </c>
      <c r="DX19" s="91">
        <f>DV19/DW19*100</f>
        <v>96.20098039215685</v>
      </c>
      <c r="DY19" s="67">
        <v>13</v>
      </c>
      <c r="DZ19" s="67">
        <v>14</v>
      </c>
      <c r="EA19" s="67">
        <f>DY19/DZ19</f>
        <v>0.9285714285714286</v>
      </c>
      <c r="EB19" s="67">
        <v>0</v>
      </c>
      <c r="EC19" s="67">
        <v>14</v>
      </c>
      <c r="ED19" s="67">
        <f>EB19/EC19</f>
        <v>0</v>
      </c>
      <c r="EE19" s="67">
        <v>4</v>
      </c>
      <c r="EF19" s="67">
        <v>14</v>
      </c>
      <c r="EG19" s="67">
        <f>EE19/EF19</f>
        <v>0.2857142857142857</v>
      </c>
      <c r="EH19" s="91">
        <f>EA20+ED20+EG20</f>
        <v>1.9285714285714286</v>
      </c>
      <c r="EI19" s="91">
        <v>3</v>
      </c>
      <c r="EJ19" s="95">
        <f>EH19/EI19*100</f>
        <v>64.28571428571429</v>
      </c>
      <c r="EK19" s="50"/>
      <c r="EL19" s="46"/>
      <c r="EM19" s="47"/>
      <c r="EN19" s="43"/>
      <c r="EO19" s="42"/>
    </row>
    <row r="20" spans="1:145" s="1" customFormat="1" ht="11.25" customHeight="1">
      <c r="A20" s="125"/>
      <c r="B20" s="126"/>
      <c r="C20" s="159"/>
      <c r="D20" s="131"/>
      <c r="E20" s="131"/>
      <c r="F20" s="154"/>
      <c r="G20" s="60"/>
      <c r="H20" s="61"/>
      <c r="I20" s="61"/>
      <c r="J20" s="62">
        <f>J19</f>
        <v>0.14285714285714285</v>
      </c>
      <c r="K20" s="62">
        <f>K19</f>
        <v>0.84</v>
      </c>
      <c r="L20" s="61"/>
      <c r="M20" s="61"/>
      <c r="N20" s="62">
        <f>N19</f>
        <v>0.875</v>
      </c>
      <c r="O20" s="63"/>
      <c r="P20" s="63"/>
      <c r="Q20" s="64">
        <f>Q19</f>
        <v>0.7727538219956582</v>
      </c>
      <c r="R20" s="63"/>
      <c r="S20" s="63"/>
      <c r="T20" s="63" t="s">
        <v>26</v>
      </c>
      <c r="U20" s="63"/>
      <c r="V20" s="63"/>
      <c r="W20" s="64">
        <f>W19</f>
        <v>1</v>
      </c>
      <c r="X20" s="63"/>
      <c r="Y20" s="63"/>
      <c r="Z20" s="64">
        <f>Z19</f>
        <v>0.75</v>
      </c>
      <c r="AA20" s="63"/>
      <c r="AB20" s="63"/>
      <c r="AC20" s="64">
        <f>AC19</f>
        <v>0.5555555555555556</v>
      </c>
      <c r="AD20" s="63"/>
      <c r="AE20" s="63"/>
      <c r="AF20" s="64">
        <f>AF19</f>
        <v>1</v>
      </c>
      <c r="AG20" s="66"/>
      <c r="AH20" s="63"/>
      <c r="AI20" s="63"/>
      <c r="AJ20" s="64">
        <v>0</v>
      </c>
      <c r="AK20" s="63"/>
      <c r="AL20" s="63"/>
      <c r="AM20" s="64">
        <f>AM19</f>
        <v>0.9897711259284837</v>
      </c>
      <c r="AN20" s="158"/>
      <c r="AO20" s="158"/>
      <c r="AP20" s="92"/>
      <c r="AQ20" s="67"/>
      <c r="AR20" s="67"/>
      <c r="AS20" s="67">
        <f>AS19</f>
        <v>1</v>
      </c>
      <c r="AT20" s="67"/>
      <c r="AU20" s="67"/>
      <c r="AV20" s="67">
        <f>AV19</f>
        <v>0.5833333333333333</v>
      </c>
      <c r="AW20" s="67"/>
      <c r="AX20" s="67"/>
      <c r="AY20" s="67">
        <f>AY19</f>
        <v>0.9970646041089756</v>
      </c>
      <c r="AZ20" s="67"/>
      <c r="BA20" s="67"/>
      <c r="BB20" s="67">
        <f>BB19</f>
        <v>0.997293577018565</v>
      </c>
      <c r="BC20" s="67"/>
      <c r="BD20" s="67"/>
      <c r="BE20" s="67">
        <f>BE19</f>
        <v>0.9968298174547565</v>
      </c>
      <c r="BF20" s="67"/>
      <c r="BG20" s="67"/>
      <c r="BH20" s="67">
        <f>1-BH19</f>
        <v>0.906013021051802</v>
      </c>
      <c r="BI20" s="67"/>
      <c r="BJ20" s="67"/>
      <c r="BK20" s="67">
        <v>0.29</v>
      </c>
      <c r="BL20" s="67"/>
      <c r="BM20" s="67"/>
      <c r="BN20" s="67">
        <v>1</v>
      </c>
      <c r="BO20" s="67"/>
      <c r="BP20" s="67"/>
      <c r="BQ20" s="67">
        <f>BQ19</f>
        <v>0.999999803889268</v>
      </c>
      <c r="BR20" s="67"/>
      <c r="BS20" s="67"/>
      <c r="BT20" s="67">
        <f>BT19</f>
        <v>1</v>
      </c>
      <c r="BU20" s="98"/>
      <c r="BV20" s="98"/>
      <c r="BW20" s="98"/>
      <c r="BX20" s="67"/>
      <c r="BY20" s="67"/>
      <c r="BZ20" s="67">
        <f>BZ19</f>
        <v>1</v>
      </c>
      <c r="CA20" s="67"/>
      <c r="CB20" s="67"/>
      <c r="CC20" s="67">
        <f>CC19</f>
        <v>1</v>
      </c>
      <c r="CD20" s="67"/>
      <c r="CE20" s="67"/>
      <c r="CF20" s="67">
        <f>CF19</f>
        <v>1</v>
      </c>
      <c r="CG20" s="67"/>
      <c r="CH20" s="67"/>
      <c r="CI20" s="67">
        <f>CI19</f>
        <v>1</v>
      </c>
      <c r="CJ20" s="67"/>
      <c r="CK20" s="67"/>
      <c r="CL20" s="67">
        <f>CL19</f>
        <v>1</v>
      </c>
      <c r="CM20" s="67"/>
      <c r="CN20" s="67"/>
      <c r="CO20" s="67">
        <f>CO19</f>
        <v>0.84</v>
      </c>
      <c r="CP20" s="67">
        <v>1</v>
      </c>
      <c r="CQ20" s="67"/>
      <c r="CR20" s="67"/>
      <c r="CS20" s="67">
        <v>0</v>
      </c>
      <c r="CT20" s="67"/>
      <c r="CU20" s="67"/>
      <c r="CV20" s="67">
        <v>0</v>
      </c>
      <c r="CW20" s="84"/>
      <c r="CX20" s="84"/>
      <c r="CY20" s="67">
        <f>CY19</f>
        <v>0.9996204871652064</v>
      </c>
      <c r="CZ20" s="67">
        <v>1</v>
      </c>
      <c r="DA20" s="67">
        <v>1</v>
      </c>
      <c r="DB20" s="67"/>
      <c r="DC20" s="67"/>
      <c r="DD20" s="67">
        <f>DD19</f>
        <v>1</v>
      </c>
      <c r="DE20" s="92"/>
      <c r="DF20" s="92"/>
      <c r="DG20" s="92"/>
      <c r="DH20" s="83"/>
      <c r="DI20" s="83"/>
      <c r="DJ20" s="83">
        <f>DJ19</f>
        <v>1</v>
      </c>
      <c r="DK20" s="67"/>
      <c r="DL20" s="67"/>
      <c r="DM20" s="67">
        <f>DM19</f>
        <v>1</v>
      </c>
      <c r="DN20" s="67"/>
      <c r="DO20" s="67"/>
      <c r="DP20" s="67">
        <f>DP19</f>
        <v>0.7720588235294118</v>
      </c>
      <c r="DQ20" s="67">
        <v>1</v>
      </c>
      <c r="DR20" s="67">
        <v>1</v>
      </c>
      <c r="DS20" s="83"/>
      <c r="DT20" s="83"/>
      <c r="DU20" s="83">
        <f>DU19</f>
        <v>1</v>
      </c>
      <c r="DV20" s="92"/>
      <c r="DW20" s="92"/>
      <c r="DX20" s="92"/>
      <c r="DY20" s="67"/>
      <c r="DZ20" s="67"/>
      <c r="EA20" s="67">
        <f>EA19</f>
        <v>0.9285714285714286</v>
      </c>
      <c r="EB20" s="67"/>
      <c r="EC20" s="67"/>
      <c r="ED20" s="67">
        <f>ED19</f>
        <v>0</v>
      </c>
      <c r="EE20" s="67"/>
      <c r="EF20" s="67"/>
      <c r="EG20" s="67">
        <v>1</v>
      </c>
      <c r="EH20" s="92"/>
      <c r="EI20" s="92"/>
      <c r="EJ20" s="96"/>
      <c r="EK20" s="50"/>
      <c r="EL20" s="46"/>
      <c r="EM20" s="47"/>
      <c r="EN20" s="43"/>
      <c r="EO20" s="42"/>
    </row>
    <row r="21" spans="1:145" s="1" customFormat="1" ht="18" customHeight="1">
      <c r="A21" s="125">
        <v>817</v>
      </c>
      <c r="B21" s="126" t="s">
        <v>16</v>
      </c>
      <c r="C21" s="159">
        <v>8</v>
      </c>
      <c r="D21" s="131">
        <f>AN21+BU21+DE21+DV21+EH21</f>
        <v>35.037449110843475</v>
      </c>
      <c r="E21" s="131">
        <f>AO21+BV21+DF21+DW21+EI21</f>
        <v>43</v>
      </c>
      <c r="F21" s="154">
        <f>D21/E21*100</f>
        <v>81.48243979265925</v>
      </c>
      <c r="G21" s="60"/>
      <c r="H21" s="61">
        <v>15</v>
      </c>
      <c r="I21" s="61">
        <v>16</v>
      </c>
      <c r="J21" s="62">
        <f>H21/I21</f>
        <v>0.9375</v>
      </c>
      <c r="K21" s="62">
        <v>0.89</v>
      </c>
      <c r="L21" s="61">
        <v>16</v>
      </c>
      <c r="M21" s="61">
        <v>16</v>
      </c>
      <c r="N21" s="62">
        <f>L21/M21</f>
        <v>1</v>
      </c>
      <c r="O21" s="63">
        <v>173024</v>
      </c>
      <c r="P21" s="63">
        <v>276056</v>
      </c>
      <c r="Q21" s="64">
        <f>O21/P21</f>
        <v>0.6267713797200568</v>
      </c>
      <c r="R21" s="63">
        <v>0</v>
      </c>
      <c r="S21" s="63">
        <v>2</v>
      </c>
      <c r="T21" s="63">
        <f>R21/S21</f>
        <v>0</v>
      </c>
      <c r="U21" s="63">
        <v>1</v>
      </c>
      <c r="V21" s="63">
        <v>1</v>
      </c>
      <c r="W21" s="64">
        <f>U21/V21</f>
        <v>1</v>
      </c>
      <c r="X21" s="63">
        <v>3</v>
      </c>
      <c r="Y21" s="63">
        <v>5</v>
      </c>
      <c r="Z21" s="64">
        <f>X21/Y21</f>
        <v>0.6</v>
      </c>
      <c r="AA21" s="63">
        <v>4</v>
      </c>
      <c r="AB21" s="63">
        <v>9</v>
      </c>
      <c r="AC21" s="64">
        <f>1-AA21/AB21</f>
        <v>0.5555555555555556</v>
      </c>
      <c r="AD21" s="63">
        <v>3880</v>
      </c>
      <c r="AE21" s="63">
        <v>262945</v>
      </c>
      <c r="AF21" s="64">
        <f>1-AD21/AE21</f>
        <v>0.9852440624465192</v>
      </c>
      <c r="AG21" s="64"/>
      <c r="AH21" s="63">
        <v>18</v>
      </c>
      <c r="AI21" s="63">
        <v>12</v>
      </c>
      <c r="AJ21" s="64">
        <v>0</v>
      </c>
      <c r="AK21" s="63">
        <v>3328</v>
      </c>
      <c r="AL21" s="63">
        <v>294368</v>
      </c>
      <c r="AM21" s="64">
        <f>1-AK21/AL21</f>
        <v>0.9886944233068812</v>
      </c>
      <c r="AN21" s="157">
        <f>J22+K22+N22+Q22+W22+Z22+AC22+AF22+AJ22+AM22+T22</f>
        <v>7.583765421029011</v>
      </c>
      <c r="AO21" s="157">
        <v>11</v>
      </c>
      <c r="AP21" s="91">
        <f>AN21/AO21*100</f>
        <v>68.94332200935465</v>
      </c>
      <c r="AQ21" s="67">
        <v>2</v>
      </c>
      <c r="AR21" s="67">
        <v>2</v>
      </c>
      <c r="AS21" s="67">
        <f>AQ21/AR21</f>
        <v>1</v>
      </c>
      <c r="AT21" s="67">
        <v>0</v>
      </c>
      <c r="AU21" s="67">
        <v>12</v>
      </c>
      <c r="AV21" s="67">
        <f>1-AT21/AU21</f>
        <v>1</v>
      </c>
      <c r="AW21" s="67">
        <v>290601</v>
      </c>
      <c r="AX21" s="67">
        <v>294368</v>
      </c>
      <c r="AY21" s="67">
        <f>AW21/AX21</f>
        <v>0.9872030927274704</v>
      </c>
      <c r="AZ21" s="67">
        <v>3549</v>
      </c>
      <c r="BA21" s="67">
        <v>10747</v>
      </c>
      <c r="BB21" s="67">
        <f>1-AZ21/BA21</f>
        <v>0.669768307434633</v>
      </c>
      <c r="BC21" s="67">
        <v>218</v>
      </c>
      <c r="BD21" s="67">
        <v>271309</v>
      </c>
      <c r="BE21" s="67">
        <f>1-BC21/BD21</f>
        <v>0.9991964881371426</v>
      </c>
      <c r="BF21" s="67">
        <v>80198</v>
      </c>
      <c r="BG21" s="67">
        <v>67773</v>
      </c>
      <c r="BH21" s="67">
        <f>(BF21-BG21)/BG21</f>
        <v>0.1833325955764095</v>
      </c>
      <c r="BI21" s="67">
        <v>4</v>
      </c>
      <c r="BJ21" s="67">
        <v>18</v>
      </c>
      <c r="BK21" s="67">
        <f>BI21/BJ21</f>
        <v>0.2222222222222222</v>
      </c>
      <c r="BL21" s="67">
        <v>12740</v>
      </c>
      <c r="BM21" s="67">
        <v>12740</v>
      </c>
      <c r="BN21" s="67">
        <f>1-BL21/BM21</f>
        <v>0</v>
      </c>
      <c r="BO21" s="67">
        <v>0</v>
      </c>
      <c r="BP21" s="67">
        <v>12740</v>
      </c>
      <c r="BQ21" s="67">
        <f>1-BO21/BP21</f>
        <v>1</v>
      </c>
      <c r="BR21" s="67">
        <v>0</v>
      </c>
      <c r="BS21" s="67">
        <v>290600.98</v>
      </c>
      <c r="BT21" s="67">
        <f>1-BR21/BS21</f>
        <v>1</v>
      </c>
      <c r="BU21" s="97">
        <f>AS22+AV22+AY22+BB22+BE22+BH22+BK22+BN22+BQ22+BT22</f>
        <v>8.692835292722837</v>
      </c>
      <c r="BV21" s="97">
        <v>10</v>
      </c>
      <c r="BW21" s="97">
        <f>BU21/BV21*100</f>
        <v>86.92835292722837</v>
      </c>
      <c r="BX21" s="67">
        <v>23</v>
      </c>
      <c r="BY21" s="67">
        <v>23</v>
      </c>
      <c r="BZ21" s="67">
        <f>BX21/BY21</f>
        <v>1</v>
      </c>
      <c r="CA21" s="67">
        <v>23</v>
      </c>
      <c r="CB21" s="67">
        <v>23</v>
      </c>
      <c r="CC21" s="67">
        <f>CA21/CB21</f>
        <v>1</v>
      </c>
      <c r="CD21" s="67">
        <v>0</v>
      </c>
      <c r="CE21" s="67">
        <v>23</v>
      </c>
      <c r="CF21" s="67">
        <f>1-CD21/CE21</f>
        <v>1</v>
      </c>
      <c r="CG21" s="67">
        <v>38</v>
      </c>
      <c r="CH21" s="67">
        <v>38</v>
      </c>
      <c r="CI21" s="67">
        <f>CG21/CH21</f>
        <v>1</v>
      </c>
      <c r="CJ21" s="67">
        <v>38</v>
      </c>
      <c r="CK21" s="67">
        <v>38</v>
      </c>
      <c r="CL21" s="67">
        <f>CJ21/CK21</f>
        <v>1</v>
      </c>
      <c r="CM21" s="67">
        <v>1</v>
      </c>
      <c r="CN21" s="67">
        <v>38</v>
      </c>
      <c r="CO21" s="67">
        <f>1-CM21/CN21</f>
        <v>0.9736842105263158</v>
      </c>
      <c r="CP21" s="67"/>
      <c r="CQ21" s="67">
        <v>0.566</v>
      </c>
      <c r="CR21" s="67">
        <v>0</v>
      </c>
      <c r="CS21" s="67" t="s">
        <v>26</v>
      </c>
      <c r="CT21" s="67">
        <v>4826.5</v>
      </c>
      <c r="CU21" s="67">
        <v>9.721</v>
      </c>
      <c r="CV21" s="67">
        <f>CT21/CU21</f>
        <v>496.50241744676475</v>
      </c>
      <c r="CW21" s="67">
        <v>29.423</v>
      </c>
      <c r="CX21" s="67">
        <f>BP21</f>
        <v>12740</v>
      </c>
      <c r="CY21" s="67">
        <f>1-CW21/CX21</f>
        <v>0.9976905023547881</v>
      </c>
      <c r="CZ21" s="67"/>
      <c r="DA21" s="67"/>
      <c r="DB21" s="67">
        <v>0</v>
      </c>
      <c r="DC21" s="67">
        <v>290600.98</v>
      </c>
      <c r="DD21" s="67">
        <f>1-DB21/DC21</f>
        <v>1</v>
      </c>
      <c r="DE21" s="91">
        <f>BZ22+CC22+CF22+CI22+CL22+CO22+CS22+CV22+CY22+DD22+DA22+CZ22+CP22</f>
        <v>10.971374712881104</v>
      </c>
      <c r="DF21" s="91">
        <v>13</v>
      </c>
      <c r="DG21" s="91">
        <f>DE21/DF21*100</f>
        <v>84.39519009908541</v>
      </c>
      <c r="DH21" s="83">
        <v>19</v>
      </c>
      <c r="DI21" s="83">
        <v>19</v>
      </c>
      <c r="DJ21" s="83">
        <f>DH21/DI21</f>
        <v>1</v>
      </c>
      <c r="DK21" s="67">
        <v>4</v>
      </c>
      <c r="DL21" s="67">
        <v>4</v>
      </c>
      <c r="DM21" s="67">
        <f>DK21/DL21</f>
        <v>1</v>
      </c>
      <c r="DN21" s="67">
        <v>15</v>
      </c>
      <c r="DO21" s="67">
        <v>19</v>
      </c>
      <c r="DP21" s="67">
        <f>DN21/DO21</f>
        <v>0.7894736842105263</v>
      </c>
      <c r="DQ21" s="67" t="s">
        <v>125</v>
      </c>
      <c r="DR21" s="67" t="s">
        <v>125</v>
      </c>
      <c r="DS21" s="83">
        <v>0</v>
      </c>
      <c r="DT21" s="83">
        <v>41312</v>
      </c>
      <c r="DU21" s="83">
        <f>1-DS21/DT21</f>
        <v>1</v>
      </c>
      <c r="DV21" s="91">
        <f>DJ22+DM22+DP22++DQ22+DR22+DU22</f>
        <v>5.7894736842105265</v>
      </c>
      <c r="DW21" s="91">
        <v>6</v>
      </c>
      <c r="DX21" s="91">
        <f>DV21/DW21*100</f>
        <v>96.49122807017544</v>
      </c>
      <c r="DY21" s="67">
        <v>3</v>
      </c>
      <c r="DZ21" s="67">
        <v>3</v>
      </c>
      <c r="EA21" s="67">
        <f>DY21/DZ21</f>
        <v>1</v>
      </c>
      <c r="EB21" s="67">
        <v>0</v>
      </c>
      <c r="EC21" s="67">
        <v>3</v>
      </c>
      <c r="ED21" s="67">
        <f>EB21/EC21</f>
        <v>0</v>
      </c>
      <c r="EE21" s="67">
        <v>1</v>
      </c>
      <c r="EF21" s="67">
        <v>3</v>
      </c>
      <c r="EG21" s="67">
        <f>EE21/EF21</f>
        <v>0.3333333333333333</v>
      </c>
      <c r="EH21" s="91">
        <f>EA22+ED22+EG22</f>
        <v>2</v>
      </c>
      <c r="EI21" s="91">
        <v>3</v>
      </c>
      <c r="EJ21" s="95">
        <f>EH21/EI21*100</f>
        <v>66.66666666666666</v>
      </c>
      <c r="EK21" s="50"/>
      <c r="EL21" s="46"/>
      <c r="EM21" s="47"/>
      <c r="EN21" s="43"/>
      <c r="EO21" s="42"/>
    </row>
    <row r="22" spans="1:145" s="1" customFormat="1" ht="10.5" customHeight="1">
      <c r="A22" s="125"/>
      <c r="B22" s="126"/>
      <c r="C22" s="159"/>
      <c r="D22" s="131"/>
      <c r="E22" s="131"/>
      <c r="F22" s="154"/>
      <c r="G22" s="60"/>
      <c r="H22" s="61"/>
      <c r="I22" s="61"/>
      <c r="J22" s="62">
        <f>J21</f>
        <v>0.9375</v>
      </c>
      <c r="K22" s="62">
        <f>K21</f>
        <v>0.89</v>
      </c>
      <c r="L22" s="61"/>
      <c r="M22" s="61"/>
      <c r="N22" s="62">
        <f>N21</f>
        <v>1</v>
      </c>
      <c r="O22" s="63"/>
      <c r="P22" s="63"/>
      <c r="Q22" s="64">
        <f>Q21</f>
        <v>0.6267713797200568</v>
      </c>
      <c r="R22" s="63"/>
      <c r="S22" s="63"/>
      <c r="T22" s="63">
        <f>T21</f>
        <v>0</v>
      </c>
      <c r="U22" s="63"/>
      <c r="V22" s="63"/>
      <c r="W22" s="64">
        <f>W21</f>
        <v>1</v>
      </c>
      <c r="X22" s="63"/>
      <c r="Y22" s="63"/>
      <c r="Z22" s="64">
        <f>Z21</f>
        <v>0.6</v>
      </c>
      <c r="AA22" s="63"/>
      <c r="AB22" s="63"/>
      <c r="AC22" s="64">
        <f>AC21</f>
        <v>0.5555555555555556</v>
      </c>
      <c r="AD22" s="63"/>
      <c r="AE22" s="63"/>
      <c r="AF22" s="64">
        <f>AF21</f>
        <v>0.9852440624465192</v>
      </c>
      <c r="AG22" s="66"/>
      <c r="AH22" s="63"/>
      <c r="AI22" s="63"/>
      <c r="AJ22" s="64">
        <v>0</v>
      </c>
      <c r="AK22" s="63"/>
      <c r="AL22" s="63"/>
      <c r="AM22" s="64">
        <f>AM21</f>
        <v>0.9886944233068812</v>
      </c>
      <c r="AN22" s="158"/>
      <c r="AO22" s="158"/>
      <c r="AP22" s="92"/>
      <c r="AQ22" s="67"/>
      <c r="AR22" s="67"/>
      <c r="AS22" s="67">
        <f>AS21</f>
        <v>1</v>
      </c>
      <c r="AT22" s="67"/>
      <c r="AU22" s="67"/>
      <c r="AV22" s="67">
        <f>AV21</f>
        <v>1</v>
      </c>
      <c r="AW22" s="67"/>
      <c r="AX22" s="67"/>
      <c r="AY22" s="67">
        <f>AY21</f>
        <v>0.9872030927274704</v>
      </c>
      <c r="AZ22" s="67"/>
      <c r="BA22" s="67"/>
      <c r="BB22" s="67">
        <f>BB21</f>
        <v>0.669768307434633</v>
      </c>
      <c r="BC22" s="67"/>
      <c r="BD22" s="67"/>
      <c r="BE22" s="67">
        <f>BE21</f>
        <v>0.9991964881371426</v>
      </c>
      <c r="BF22" s="67"/>
      <c r="BG22" s="67"/>
      <c r="BH22" s="67">
        <f>1-BH21</f>
        <v>0.8166674044235905</v>
      </c>
      <c r="BI22" s="67"/>
      <c r="BJ22" s="67"/>
      <c r="BK22" s="67">
        <v>0.22</v>
      </c>
      <c r="BL22" s="67"/>
      <c r="BM22" s="67"/>
      <c r="BN22" s="67">
        <v>1</v>
      </c>
      <c r="BO22" s="67"/>
      <c r="BP22" s="67"/>
      <c r="BQ22" s="67">
        <f>BQ21</f>
        <v>1</v>
      </c>
      <c r="BR22" s="67"/>
      <c r="BS22" s="67"/>
      <c r="BT22" s="67">
        <f>BT21</f>
        <v>1</v>
      </c>
      <c r="BU22" s="98"/>
      <c r="BV22" s="98"/>
      <c r="BW22" s="98"/>
      <c r="BX22" s="67"/>
      <c r="BY22" s="67"/>
      <c r="BZ22" s="67">
        <f>BZ21</f>
        <v>1</v>
      </c>
      <c r="CA22" s="67"/>
      <c r="CB22" s="67"/>
      <c r="CC22" s="67">
        <f>CC21</f>
        <v>1</v>
      </c>
      <c r="CD22" s="67"/>
      <c r="CE22" s="67"/>
      <c r="CF22" s="67">
        <f>CF21</f>
        <v>1</v>
      </c>
      <c r="CG22" s="67"/>
      <c r="CH22" s="67"/>
      <c r="CI22" s="67">
        <f>CI21</f>
        <v>1</v>
      </c>
      <c r="CJ22" s="67"/>
      <c r="CK22" s="67"/>
      <c r="CL22" s="67">
        <f>CL21</f>
        <v>1</v>
      </c>
      <c r="CM22" s="67"/>
      <c r="CN22" s="67"/>
      <c r="CO22" s="67">
        <f>CO21</f>
        <v>0.9736842105263158</v>
      </c>
      <c r="CP22" s="67">
        <v>1</v>
      </c>
      <c r="CQ22" s="67"/>
      <c r="CR22" s="67"/>
      <c r="CS22" s="67">
        <v>0</v>
      </c>
      <c r="CT22" s="67"/>
      <c r="CU22" s="67"/>
      <c r="CV22" s="67">
        <v>0</v>
      </c>
      <c r="CW22" s="67"/>
      <c r="CX22" s="67"/>
      <c r="CY22" s="67">
        <f>CY21</f>
        <v>0.9976905023547881</v>
      </c>
      <c r="CZ22" s="67">
        <v>1</v>
      </c>
      <c r="DA22" s="67">
        <v>1</v>
      </c>
      <c r="DB22" s="67"/>
      <c r="DC22" s="67"/>
      <c r="DD22" s="67">
        <f>DD21</f>
        <v>1</v>
      </c>
      <c r="DE22" s="92"/>
      <c r="DF22" s="92"/>
      <c r="DG22" s="92"/>
      <c r="DH22" s="83"/>
      <c r="DI22" s="83"/>
      <c r="DJ22" s="83">
        <f>DJ21</f>
        <v>1</v>
      </c>
      <c r="DK22" s="67"/>
      <c r="DL22" s="67"/>
      <c r="DM22" s="67">
        <f>DM21</f>
        <v>1</v>
      </c>
      <c r="DN22" s="86" t="s">
        <v>121</v>
      </c>
      <c r="DO22" s="67"/>
      <c r="DP22" s="67">
        <f>DP21</f>
        <v>0.7894736842105263</v>
      </c>
      <c r="DQ22" s="67">
        <v>1</v>
      </c>
      <c r="DR22" s="67">
        <v>1</v>
      </c>
      <c r="DS22" s="83"/>
      <c r="DT22" s="83"/>
      <c r="DU22" s="83">
        <f>DU21</f>
        <v>1</v>
      </c>
      <c r="DV22" s="92"/>
      <c r="DW22" s="92"/>
      <c r="DX22" s="92"/>
      <c r="DY22" s="67"/>
      <c r="DZ22" s="67"/>
      <c r="EA22" s="67">
        <f>EA21</f>
        <v>1</v>
      </c>
      <c r="EB22" s="67"/>
      <c r="EC22" s="67"/>
      <c r="ED22" s="67">
        <f>ED21</f>
        <v>0</v>
      </c>
      <c r="EE22" s="67"/>
      <c r="EF22" s="67"/>
      <c r="EG22" s="67">
        <v>1</v>
      </c>
      <c r="EH22" s="92"/>
      <c r="EI22" s="92"/>
      <c r="EJ22" s="96"/>
      <c r="EK22" s="50"/>
      <c r="EL22" s="46"/>
      <c r="EM22" s="47"/>
      <c r="EN22" s="43"/>
      <c r="EO22" s="42"/>
    </row>
    <row r="23" spans="1:145" s="1" customFormat="1" ht="18" customHeight="1">
      <c r="A23" s="125">
        <v>805</v>
      </c>
      <c r="B23" s="126" t="s">
        <v>6</v>
      </c>
      <c r="C23" s="159">
        <v>9</v>
      </c>
      <c r="D23" s="131">
        <f>AN23+BU23+DE23+EH23</f>
        <v>19.327744001192162</v>
      </c>
      <c r="E23" s="131">
        <f>AO23+BV23+DF23+EI23</f>
        <v>24</v>
      </c>
      <c r="F23" s="154">
        <f>D23/E23*100</f>
        <v>80.532266671634</v>
      </c>
      <c r="G23" s="60"/>
      <c r="H23" s="61" t="s">
        <v>25</v>
      </c>
      <c r="I23" s="61" t="s">
        <v>26</v>
      </c>
      <c r="J23" s="62" t="s">
        <v>26</v>
      </c>
      <c r="K23" s="62" t="s">
        <v>26</v>
      </c>
      <c r="L23" s="61" t="s">
        <v>25</v>
      </c>
      <c r="M23" s="61" t="s">
        <v>26</v>
      </c>
      <c r="N23" s="62" t="s">
        <v>26</v>
      </c>
      <c r="O23" s="63" t="s">
        <v>25</v>
      </c>
      <c r="P23" s="63" t="s">
        <v>26</v>
      </c>
      <c r="Q23" s="64" t="s">
        <v>26</v>
      </c>
      <c r="R23" s="63" t="s">
        <v>25</v>
      </c>
      <c r="S23" s="63" t="s">
        <v>26</v>
      </c>
      <c r="T23" s="63" t="s">
        <v>26</v>
      </c>
      <c r="U23" s="63" t="s">
        <v>25</v>
      </c>
      <c r="V23" s="63" t="s">
        <v>26</v>
      </c>
      <c r="W23" s="64" t="s">
        <v>26</v>
      </c>
      <c r="X23" s="63">
        <v>1</v>
      </c>
      <c r="Y23" s="63">
        <v>1</v>
      </c>
      <c r="Z23" s="64">
        <f>X23/Y23</f>
        <v>1</v>
      </c>
      <c r="AA23" s="63">
        <v>1</v>
      </c>
      <c r="AB23" s="63">
        <v>9</v>
      </c>
      <c r="AC23" s="64">
        <f>1-AA23/AB23</f>
        <v>0.8888888888888888</v>
      </c>
      <c r="AD23" s="63">
        <v>0</v>
      </c>
      <c r="AE23" s="63">
        <v>22799</v>
      </c>
      <c r="AF23" s="64">
        <f>1-AD23/AE23</f>
        <v>1</v>
      </c>
      <c r="AG23" s="64"/>
      <c r="AH23" s="63">
        <v>15</v>
      </c>
      <c r="AI23" s="63">
        <v>12</v>
      </c>
      <c r="AJ23" s="64">
        <v>0</v>
      </c>
      <c r="AK23" s="63">
        <v>5637</v>
      </c>
      <c r="AL23" s="63">
        <v>23963</v>
      </c>
      <c r="AM23" s="64">
        <f>1-AK23/AL23</f>
        <v>0.7647623419438301</v>
      </c>
      <c r="AN23" s="157">
        <f>Z24+AC24+AF24+AJ24+AM24</f>
        <v>3.653651230832719</v>
      </c>
      <c r="AO23" s="157">
        <v>5</v>
      </c>
      <c r="AP23" s="91">
        <f>AN23/AO23*100</f>
        <v>73.07302461665438</v>
      </c>
      <c r="AQ23" s="83">
        <v>2</v>
      </c>
      <c r="AR23" s="83">
        <v>2</v>
      </c>
      <c r="AS23" s="83">
        <f>AQ23/AR23</f>
        <v>1</v>
      </c>
      <c r="AT23" s="67">
        <v>0</v>
      </c>
      <c r="AU23" s="67">
        <v>12</v>
      </c>
      <c r="AV23" s="67">
        <f>1-AT23/AU23</f>
        <v>1</v>
      </c>
      <c r="AW23" s="67">
        <v>23875</v>
      </c>
      <c r="AX23" s="67">
        <v>23963</v>
      </c>
      <c r="AY23" s="67">
        <f>AW23/AX23</f>
        <v>0.9963276718274006</v>
      </c>
      <c r="AZ23" s="67" t="s">
        <v>26</v>
      </c>
      <c r="BA23" s="67" t="s">
        <v>26</v>
      </c>
      <c r="BB23" s="67" t="s">
        <v>26</v>
      </c>
      <c r="BC23" s="67">
        <v>88</v>
      </c>
      <c r="BD23" s="67">
        <v>23963</v>
      </c>
      <c r="BE23" s="67">
        <f>1-BC23/BD23</f>
        <v>0.9963276718274006</v>
      </c>
      <c r="BF23" s="67">
        <v>10855</v>
      </c>
      <c r="BG23" s="67">
        <v>5969</v>
      </c>
      <c r="BH23" s="67">
        <f>(BF23-BG23)/BG23</f>
        <v>0.8185625732953593</v>
      </c>
      <c r="BI23" s="67">
        <v>1</v>
      </c>
      <c r="BJ23" s="67">
        <v>2</v>
      </c>
      <c r="BK23" s="67">
        <f>BI23/BJ23</f>
        <v>0.5</v>
      </c>
      <c r="BL23" s="67" t="s">
        <v>26</v>
      </c>
      <c r="BM23" s="67" t="s">
        <v>26</v>
      </c>
      <c r="BN23" s="67" t="s">
        <v>26</v>
      </c>
      <c r="BO23" s="67" t="s">
        <v>26</v>
      </c>
      <c r="BP23" s="67" t="s">
        <v>26</v>
      </c>
      <c r="BQ23" s="67" t="s">
        <v>26</v>
      </c>
      <c r="BR23" s="67">
        <v>0</v>
      </c>
      <c r="BS23" s="67">
        <v>23874.79</v>
      </c>
      <c r="BT23" s="67">
        <f>1-BR23/BS23</f>
        <v>1</v>
      </c>
      <c r="BU23" s="97">
        <f>AS24+AV24+AY24+BE24+BH24+BT24+BK24</f>
        <v>5.674092770359442</v>
      </c>
      <c r="BV23" s="97">
        <v>7</v>
      </c>
      <c r="BW23" s="97">
        <f>BU23/BV23*100</f>
        <v>81.05846814799203</v>
      </c>
      <c r="BX23" s="67">
        <v>14</v>
      </c>
      <c r="BY23" s="67">
        <v>14</v>
      </c>
      <c r="BZ23" s="67">
        <f>BX23/BY23</f>
        <v>1</v>
      </c>
      <c r="CA23" s="67">
        <v>14</v>
      </c>
      <c r="CB23" s="67">
        <v>14</v>
      </c>
      <c r="CC23" s="67">
        <f>CA23/CB23</f>
        <v>1</v>
      </c>
      <c r="CD23" s="67">
        <v>0</v>
      </c>
      <c r="CE23" s="67">
        <v>14</v>
      </c>
      <c r="CF23" s="67">
        <f>1-CD23/CE23</f>
        <v>1</v>
      </c>
      <c r="CG23" s="67" t="s">
        <v>26</v>
      </c>
      <c r="CH23" s="67" t="s">
        <v>26</v>
      </c>
      <c r="CI23" s="67" t="s">
        <v>26</v>
      </c>
      <c r="CJ23" s="67" t="s">
        <v>26</v>
      </c>
      <c r="CK23" s="67" t="s">
        <v>26</v>
      </c>
      <c r="CL23" s="67" t="s">
        <v>26</v>
      </c>
      <c r="CM23" s="67" t="s">
        <v>26</v>
      </c>
      <c r="CN23" s="67" t="s">
        <v>26</v>
      </c>
      <c r="CO23" s="67" t="s">
        <v>26</v>
      </c>
      <c r="CP23" s="67"/>
      <c r="CQ23" s="67">
        <v>0</v>
      </c>
      <c r="CR23" s="67">
        <v>61.9</v>
      </c>
      <c r="CS23" s="67">
        <f>CQ23/CR23</f>
        <v>0</v>
      </c>
      <c r="CT23" s="67">
        <v>0</v>
      </c>
      <c r="CU23" s="67">
        <v>0</v>
      </c>
      <c r="CV23" s="67">
        <v>0</v>
      </c>
      <c r="CW23" s="67" t="s">
        <v>26</v>
      </c>
      <c r="CX23" s="67" t="s">
        <v>26</v>
      </c>
      <c r="CY23" s="67" t="s">
        <v>26</v>
      </c>
      <c r="CZ23" s="67"/>
      <c r="DA23" s="67"/>
      <c r="DB23" s="67">
        <v>0</v>
      </c>
      <c r="DC23" s="67">
        <v>23874.79</v>
      </c>
      <c r="DD23" s="67">
        <f>1-DB23/DC23</f>
        <v>1</v>
      </c>
      <c r="DE23" s="91">
        <f>BZ24+CC24+CF24+CS24+CV24+DD24+DA24+CZ24+CP24</f>
        <v>9</v>
      </c>
      <c r="DF23" s="91">
        <v>9</v>
      </c>
      <c r="DG23" s="91">
        <f>DE23/DF23*100</f>
        <v>100</v>
      </c>
      <c r="DH23" s="67" t="s">
        <v>26</v>
      </c>
      <c r="DI23" s="67" t="s">
        <v>26</v>
      </c>
      <c r="DJ23" s="67" t="s">
        <v>26</v>
      </c>
      <c r="DK23" s="67" t="s">
        <v>26</v>
      </c>
      <c r="DL23" s="67" t="s">
        <v>26</v>
      </c>
      <c r="DM23" s="67" t="s">
        <v>26</v>
      </c>
      <c r="DN23" s="67" t="s">
        <v>26</v>
      </c>
      <c r="DO23" s="67" t="s">
        <v>26</v>
      </c>
      <c r="DP23" s="67" t="s">
        <v>26</v>
      </c>
      <c r="DQ23" s="67"/>
      <c r="DR23" s="67"/>
      <c r="DS23" s="67" t="s">
        <v>26</v>
      </c>
      <c r="DT23" s="67" t="s">
        <v>26</v>
      </c>
      <c r="DU23" s="67" t="s">
        <v>26</v>
      </c>
      <c r="DV23" s="91" t="s">
        <v>26</v>
      </c>
      <c r="DW23" s="91" t="s">
        <v>26</v>
      </c>
      <c r="DX23" s="91" t="s">
        <v>26</v>
      </c>
      <c r="DY23" s="67">
        <v>0</v>
      </c>
      <c r="DZ23" s="67">
        <v>1</v>
      </c>
      <c r="EA23" s="67">
        <f>DY23/DZ23</f>
        <v>0</v>
      </c>
      <c r="EB23" s="67">
        <v>1</v>
      </c>
      <c r="EC23" s="67">
        <v>1</v>
      </c>
      <c r="ED23" s="67">
        <f>EB23/EC23</f>
        <v>1</v>
      </c>
      <c r="EE23" s="67">
        <v>0</v>
      </c>
      <c r="EF23" s="67">
        <v>1</v>
      </c>
      <c r="EG23" s="67">
        <f>EE23/EF23</f>
        <v>0</v>
      </c>
      <c r="EH23" s="91">
        <f>EA24+ED24+EG24</f>
        <v>1</v>
      </c>
      <c r="EI23" s="91">
        <v>3</v>
      </c>
      <c r="EJ23" s="95">
        <f>EH23/EI23*100</f>
        <v>33.33333333333333</v>
      </c>
      <c r="EK23" s="50"/>
      <c r="EL23" s="46"/>
      <c r="EM23" s="47"/>
      <c r="EN23" s="43"/>
      <c r="EO23" s="42"/>
    </row>
    <row r="24" spans="1:145" s="1" customFormat="1" ht="24.75" customHeight="1">
      <c r="A24" s="125"/>
      <c r="B24" s="126"/>
      <c r="C24" s="159"/>
      <c r="D24" s="131"/>
      <c r="E24" s="131"/>
      <c r="F24" s="154"/>
      <c r="G24" s="60"/>
      <c r="H24" s="61"/>
      <c r="I24" s="61"/>
      <c r="J24" s="62" t="s">
        <v>26</v>
      </c>
      <c r="K24" s="62" t="s">
        <v>26</v>
      </c>
      <c r="L24" s="61"/>
      <c r="M24" s="61"/>
      <c r="N24" s="62" t="s">
        <v>26</v>
      </c>
      <c r="O24" s="63"/>
      <c r="P24" s="63"/>
      <c r="Q24" s="64" t="s">
        <v>26</v>
      </c>
      <c r="R24" s="63"/>
      <c r="S24" s="63"/>
      <c r="T24" s="63" t="s">
        <v>26</v>
      </c>
      <c r="U24" s="63"/>
      <c r="V24" s="63"/>
      <c r="W24" s="64" t="s">
        <v>26</v>
      </c>
      <c r="X24" s="63"/>
      <c r="Y24" s="63"/>
      <c r="Z24" s="64">
        <f>Z23</f>
        <v>1</v>
      </c>
      <c r="AA24" s="63"/>
      <c r="AB24" s="63"/>
      <c r="AC24" s="64">
        <f>AC23</f>
        <v>0.8888888888888888</v>
      </c>
      <c r="AD24" s="63"/>
      <c r="AE24" s="63"/>
      <c r="AF24" s="64">
        <f>AF23</f>
        <v>1</v>
      </c>
      <c r="AG24" s="64"/>
      <c r="AH24" s="63"/>
      <c r="AI24" s="63"/>
      <c r="AJ24" s="64">
        <v>0</v>
      </c>
      <c r="AK24" s="63"/>
      <c r="AL24" s="63"/>
      <c r="AM24" s="64">
        <f>AM23</f>
        <v>0.7647623419438301</v>
      </c>
      <c r="AN24" s="158"/>
      <c r="AO24" s="158"/>
      <c r="AP24" s="92"/>
      <c r="AQ24" s="83"/>
      <c r="AR24" s="83"/>
      <c r="AS24" s="83">
        <f>AS23</f>
        <v>1</v>
      </c>
      <c r="AT24" s="67"/>
      <c r="AU24" s="67"/>
      <c r="AV24" s="67">
        <f>AV23</f>
        <v>1</v>
      </c>
      <c r="AW24" s="67"/>
      <c r="AX24" s="67"/>
      <c r="AY24" s="67">
        <f>AY23</f>
        <v>0.9963276718274006</v>
      </c>
      <c r="AZ24" s="67"/>
      <c r="BA24" s="67"/>
      <c r="BB24" s="67" t="s">
        <v>26</v>
      </c>
      <c r="BC24" s="67"/>
      <c r="BD24" s="67"/>
      <c r="BE24" s="67">
        <f>BE23</f>
        <v>0.9963276718274006</v>
      </c>
      <c r="BF24" s="67"/>
      <c r="BG24" s="67"/>
      <c r="BH24" s="67">
        <f>1-BH23</f>
        <v>0.1814374267046407</v>
      </c>
      <c r="BI24" s="67"/>
      <c r="BJ24" s="67"/>
      <c r="BK24" s="67">
        <f>BK23</f>
        <v>0.5</v>
      </c>
      <c r="BL24" s="67"/>
      <c r="BM24" s="67"/>
      <c r="BN24" s="67" t="s">
        <v>26</v>
      </c>
      <c r="BO24" s="67"/>
      <c r="BP24" s="67"/>
      <c r="BQ24" s="67" t="s">
        <v>26</v>
      </c>
      <c r="BR24" s="67"/>
      <c r="BS24" s="67"/>
      <c r="BT24" s="67">
        <f>BT23</f>
        <v>1</v>
      </c>
      <c r="BU24" s="98"/>
      <c r="BV24" s="98"/>
      <c r="BW24" s="98"/>
      <c r="BX24" s="67"/>
      <c r="BY24" s="67"/>
      <c r="BZ24" s="67">
        <f>BZ23</f>
        <v>1</v>
      </c>
      <c r="CA24" s="67"/>
      <c r="CB24" s="67"/>
      <c r="CC24" s="67">
        <f>CC23</f>
        <v>1</v>
      </c>
      <c r="CD24" s="67"/>
      <c r="CE24" s="67"/>
      <c r="CF24" s="67">
        <f>CF23</f>
        <v>1</v>
      </c>
      <c r="CG24" s="67"/>
      <c r="CH24" s="67"/>
      <c r="CI24" s="67" t="s">
        <v>26</v>
      </c>
      <c r="CJ24" s="67"/>
      <c r="CK24" s="67"/>
      <c r="CL24" s="67" t="s">
        <v>26</v>
      </c>
      <c r="CM24" s="67"/>
      <c r="CN24" s="67"/>
      <c r="CO24" s="67" t="s">
        <v>26</v>
      </c>
      <c r="CP24" s="67">
        <v>1</v>
      </c>
      <c r="CQ24" s="67"/>
      <c r="CR24" s="67"/>
      <c r="CS24" s="67">
        <f>1-CS23</f>
        <v>1</v>
      </c>
      <c r="CT24" s="67"/>
      <c r="CU24" s="67"/>
      <c r="CV24" s="67">
        <f>1-CV23</f>
        <v>1</v>
      </c>
      <c r="CW24" s="67"/>
      <c r="CX24" s="67"/>
      <c r="CY24" s="67" t="s">
        <v>26</v>
      </c>
      <c r="CZ24" s="67">
        <v>1</v>
      </c>
      <c r="DA24" s="67">
        <v>1</v>
      </c>
      <c r="DB24" s="67"/>
      <c r="DC24" s="67"/>
      <c r="DD24" s="67">
        <f>DD23</f>
        <v>1</v>
      </c>
      <c r="DE24" s="92"/>
      <c r="DF24" s="92"/>
      <c r="DG24" s="92"/>
      <c r="DH24" s="67"/>
      <c r="DI24" s="67"/>
      <c r="DJ24" s="67" t="s">
        <v>26</v>
      </c>
      <c r="DK24" s="67"/>
      <c r="DL24" s="67"/>
      <c r="DM24" s="67" t="s">
        <v>26</v>
      </c>
      <c r="DN24" s="67"/>
      <c r="DO24" s="67"/>
      <c r="DP24" s="67" t="s">
        <v>26</v>
      </c>
      <c r="DQ24" s="67" t="s">
        <v>26</v>
      </c>
      <c r="DR24" s="67" t="s">
        <v>26</v>
      </c>
      <c r="DS24" s="67"/>
      <c r="DT24" s="67"/>
      <c r="DU24" s="67" t="s">
        <v>26</v>
      </c>
      <c r="DV24" s="92"/>
      <c r="DW24" s="92"/>
      <c r="DX24" s="92"/>
      <c r="DY24" s="67"/>
      <c r="DZ24" s="67"/>
      <c r="EA24" s="67">
        <f>EA23</f>
        <v>0</v>
      </c>
      <c r="EB24" s="67"/>
      <c r="EC24" s="67"/>
      <c r="ED24" s="67">
        <f>ED23</f>
        <v>1</v>
      </c>
      <c r="EE24" s="67"/>
      <c r="EF24" s="67"/>
      <c r="EG24" s="67">
        <f>EG23</f>
        <v>0</v>
      </c>
      <c r="EH24" s="92"/>
      <c r="EI24" s="92"/>
      <c r="EJ24" s="96"/>
      <c r="EK24" s="50"/>
      <c r="EL24" s="46"/>
      <c r="EM24" s="47"/>
      <c r="EN24" s="43"/>
      <c r="EO24" s="42"/>
    </row>
    <row r="25" spans="1:145" s="1" customFormat="1" ht="18" customHeight="1">
      <c r="A25" s="125">
        <v>803</v>
      </c>
      <c r="B25" s="126" t="s">
        <v>4</v>
      </c>
      <c r="C25" s="159">
        <v>10</v>
      </c>
      <c r="D25" s="131">
        <f>AN25+BU25+DE25+EH25</f>
        <v>19.07978508617807</v>
      </c>
      <c r="E25" s="131">
        <f>AO25+BV25+DF25+EI25</f>
        <v>24</v>
      </c>
      <c r="F25" s="154">
        <f>D25/E25*100</f>
        <v>79.49910452574196</v>
      </c>
      <c r="G25" s="60"/>
      <c r="H25" s="61" t="s">
        <v>25</v>
      </c>
      <c r="I25" s="61" t="s">
        <v>26</v>
      </c>
      <c r="J25" s="62" t="s">
        <v>26</v>
      </c>
      <c r="K25" s="62" t="s">
        <v>26</v>
      </c>
      <c r="L25" s="61" t="s">
        <v>25</v>
      </c>
      <c r="M25" s="61" t="s">
        <v>26</v>
      </c>
      <c r="N25" s="62" t="s">
        <v>26</v>
      </c>
      <c r="O25" s="63" t="s">
        <v>25</v>
      </c>
      <c r="P25" s="63" t="s">
        <v>26</v>
      </c>
      <c r="Q25" s="64" t="s">
        <v>26</v>
      </c>
      <c r="R25" s="63" t="s">
        <v>25</v>
      </c>
      <c r="S25" s="63" t="s">
        <v>26</v>
      </c>
      <c r="T25" s="63" t="s">
        <v>26</v>
      </c>
      <c r="U25" s="63" t="s">
        <v>25</v>
      </c>
      <c r="V25" s="63" t="s">
        <v>26</v>
      </c>
      <c r="W25" s="64" t="s">
        <v>26</v>
      </c>
      <c r="X25" s="63">
        <v>2</v>
      </c>
      <c r="Y25" s="63">
        <v>2</v>
      </c>
      <c r="Z25" s="64">
        <f>X25/Y25</f>
        <v>1</v>
      </c>
      <c r="AA25" s="63">
        <v>2</v>
      </c>
      <c r="AB25" s="63">
        <v>9</v>
      </c>
      <c r="AC25" s="64">
        <f>1-AA25/AB25</f>
        <v>0.7777777777777778</v>
      </c>
      <c r="AD25" s="63">
        <v>0</v>
      </c>
      <c r="AE25" s="63">
        <v>18751</v>
      </c>
      <c r="AF25" s="64">
        <f>1-AD25/AE25</f>
        <v>1</v>
      </c>
      <c r="AG25" s="64"/>
      <c r="AH25" s="63">
        <v>8</v>
      </c>
      <c r="AI25" s="63">
        <v>12</v>
      </c>
      <c r="AJ25" s="64">
        <f>1-AH25/AI25</f>
        <v>0.33333333333333337</v>
      </c>
      <c r="AK25" s="63">
        <v>2070</v>
      </c>
      <c r="AL25" s="63">
        <v>19539</v>
      </c>
      <c r="AM25" s="64">
        <f>1-AK25/AL25</f>
        <v>0.8940580377706127</v>
      </c>
      <c r="AN25" s="157">
        <f>Z26+AC26+AF26+AJ26+AM26</f>
        <v>4.005169148881723</v>
      </c>
      <c r="AO25" s="157">
        <v>5</v>
      </c>
      <c r="AP25" s="91">
        <f>AN25/AO25*100</f>
        <v>80.10338297763447</v>
      </c>
      <c r="AQ25" s="83">
        <v>2</v>
      </c>
      <c r="AR25" s="83">
        <v>2</v>
      </c>
      <c r="AS25" s="83">
        <f>AQ25/AR25</f>
        <v>1</v>
      </c>
      <c r="AT25" s="67">
        <v>0</v>
      </c>
      <c r="AU25" s="67">
        <v>12</v>
      </c>
      <c r="AV25" s="67">
        <f>1-AT25/AU25</f>
        <v>1</v>
      </c>
      <c r="AW25" s="67">
        <v>17744</v>
      </c>
      <c r="AX25" s="67">
        <v>19539</v>
      </c>
      <c r="AY25" s="67">
        <f>AW25/AX25</f>
        <v>0.9081324530426327</v>
      </c>
      <c r="AZ25" s="67" t="s">
        <v>26</v>
      </c>
      <c r="BA25" s="67" t="s">
        <v>26</v>
      </c>
      <c r="BB25" s="67" t="s">
        <v>26</v>
      </c>
      <c r="BC25" s="67">
        <v>1795</v>
      </c>
      <c r="BD25" s="67">
        <v>19539</v>
      </c>
      <c r="BE25" s="67">
        <f>1-BC25/BD25</f>
        <v>0.9081324530426327</v>
      </c>
      <c r="BF25" s="67">
        <v>7695</v>
      </c>
      <c r="BG25" s="67">
        <v>4436</v>
      </c>
      <c r="BH25" s="67">
        <f>(BF25-BG25)/BG25</f>
        <v>0.7346708746618575</v>
      </c>
      <c r="BI25" s="67">
        <v>1</v>
      </c>
      <c r="BJ25" s="67">
        <v>1</v>
      </c>
      <c r="BK25" s="67">
        <f>BI25/BJ25</f>
        <v>1</v>
      </c>
      <c r="BL25" s="67" t="s">
        <v>26</v>
      </c>
      <c r="BM25" s="67" t="s">
        <v>26</v>
      </c>
      <c r="BN25" s="67" t="s">
        <v>26</v>
      </c>
      <c r="BO25" s="67" t="s">
        <v>26</v>
      </c>
      <c r="BP25" s="67" t="s">
        <v>26</v>
      </c>
      <c r="BQ25" s="67" t="s">
        <v>26</v>
      </c>
      <c r="BR25" s="67">
        <v>123.82</v>
      </c>
      <c r="BS25" s="67">
        <v>17744.1</v>
      </c>
      <c r="BT25" s="67">
        <f>1-BR25/BS25</f>
        <v>0.993021905872938</v>
      </c>
      <c r="BU25" s="97">
        <f>AS26+AV26+AY26+BE26+BH26+BT26+BK26</f>
        <v>6.074615937296347</v>
      </c>
      <c r="BV25" s="97">
        <v>7</v>
      </c>
      <c r="BW25" s="97">
        <f>BU25/BV25*100</f>
        <v>86.7802276756621</v>
      </c>
      <c r="BX25" s="67">
        <v>14</v>
      </c>
      <c r="BY25" s="67">
        <v>14</v>
      </c>
      <c r="BZ25" s="67">
        <f>BX25/BY25</f>
        <v>1</v>
      </c>
      <c r="CA25" s="67">
        <v>14</v>
      </c>
      <c r="CB25" s="67">
        <v>14</v>
      </c>
      <c r="CC25" s="67">
        <f>CA25/CB25</f>
        <v>1</v>
      </c>
      <c r="CD25" s="67">
        <v>0</v>
      </c>
      <c r="CE25" s="67">
        <v>14</v>
      </c>
      <c r="CF25" s="67">
        <f>1-CD25/CE25</f>
        <v>1</v>
      </c>
      <c r="CG25" s="67" t="s">
        <v>26</v>
      </c>
      <c r="CH25" s="67" t="s">
        <v>26</v>
      </c>
      <c r="CI25" s="67" t="s">
        <v>26</v>
      </c>
      <c r="CJ25" s="67" t="s">
        <v>26</v>
      </c>
      <c r="CK25" s="67" t="s">
        <v>26</v>
      </c>
      <c r="CL25" s="67" t="s">
        <v>26</v>
      </c>
      <c r="CM25" s="67" t="s">
        <v>26</v>
      </c>
      <c r="CN25" s="67" t="s">
        <v>26</v>
      </c>
      <c r="CO25" s="67" t="s">
        <v>26</v>
      </c>
      <c r="CP25" s="67"/>
      <c r="CQ25" s="67">
        <v>232.4</v>
      </c>
      <c r="CR25" s="67">
        <v>44.8</v>
      </c>
      <c r="CS25" s="67">
        <f>CQ25/CR25</f>
        <v>5.187500000000001</v>
      </c>
      <c r="CT25" s="67">
        <v>0</v>
      </c>
      <c r="CU25" s="67">
        <v>0</v>
      </c>
      <c r="CV25" s="67">
        <v>0</v>
      </c>
      <c r="CW25" s="67" t="s">
        <v>26</v>
      </c>
      <c r="CX25" s="67" t="s">
        <v>26</v>
      </c>
      <c r="CY25" s="67" t="s">
        <v>26</v>
      </c>
      <c r="CZ25" s="67"/>
      <c r="DA25" s="67"/>
      <c r="DB25" s="67">
        <v>0</v>
      </c>
      <c r="DC25" s="67">
        <v>17744.1</v>
      </c>
      <c r="DD25" s="67">
        <f>1-DB25/DC25</f>
        <v>1</v>
      </c>
      <c r="DE25" s="91">
        <f>BZ26+CC26+CF26+CS26+CV26+DD26+DA26+CZ26+CP26</f>
        <v>8</v>
      </c>
      <c r="DF25" s="91">
        <v>9</v>
      </c>
      <c r="DG25" s="91">
        <f>DE25/DF25*100</f>
        <v>88.88888888888889</v>
      </c>
      <c r="DH25" s="67" t="s">
        <v>26</v>
      </c>
      <c r="DI25" s="67" t="s">
        <v>26</v>
      </c>
      <c r="DJ25" s="67" t="s">
        <v>26</v>
      </c>
      <c r="DK25" s="67" t="s">
        <v>26</v>
      </c>
      <c r="DL25" s="67" t="s">
        <v>26</v>
      </c>
      <c r="DM25" s="67" t="s">
        <v>26</v>
      </c>
      <c r="DN25" s="67" t="s">
        <v>26</v>
      </c>
      <c r="DO25" s="67" t="s">
        <v>26</v>
      </c>
      <c r="DP25" s="67" t="s">
        <v>26</v>
      </c>
      <c r="DQ25" s="67"/>
      <c r="DR25" s="67"/>
      <c r="DS25" s="67" t="s">
        <v>26</v>
      </c>
      <c r="DT25" s="67" t="s">
        <v>26</v>
      </c>
      <c r="DU25" s="67" t="s">
        <v>26</v>
      </c>
      <c r="DV25" s="91" t="s">
        <v>26</v>
      </c>
      <c r="DW25" s="91" t="s">
        <v>26</v>
      </c>
      <c r="DX25" s="91" t="s">
        <v>26</v>
      </c>
      <c r="DY25" s="67">
        <v>0</v>
      </c>
      <c r="DZ25" s="67">
        <v>1</v>
      </c>
      <c r="EA25" s="67">
        <f>DY25/DZ25</f>
        <v>0</v>
      </c>
      <c r="EB25" s="67">
        <v>1</v>
      </c>
      <c r="EC25" s="67">
        <v>1</v>
      </c>
      <c r="ED25" s="67">
        <f>EB25/EC25</f>
        <v>1</v>
      </c>
      <c r="EE25" s="67">
        <v>0</v>
      </c>
      <c r="EF25" s="67">
        <v>1</v>
      </c>
      <c r="EG25" s="67">
        <f>EE25/EF25</f>
        <v>0</v>
      </c>
      <c r="EH25" s="91">
        <f>EA26+ED26+EG26</f>
        <v>1</v>
      </c>
      <c r="EI25" s="91">
        <v>3</v>
      </c>
      <c r="EJ25" s="95">
        <f>EH25/EI25*100</f>
        <v>33.33333333333333</v>
      </c>
      <c r="EK25" s="50"/>
      <c r="EL25" s="46"/>
      <c r="EM25" s="47"/>
      <c r="EN25" s="43"/>
      <c r="EO25" s="42"/>
    </row>
    <row r="26" spans="1:145" s="1" customFormat="1" ht="24" customHeight="1">
      <c r="A26" s="125"/>
      <c r="B26" s="126"/>
      <c r="C26" s="159"/>
      <c r="D26" s="131"/>
      <c r="E26" s="131"/>
      <c r="F26" s="154"/>
      <c r="G26" s="60"/>
      <c r="H26" s="61"/>
      <c r="I26" s="61"/>
      <c r="J26" s="62" t="s">
        <v>26</v>
      </c>
      <c r="K26" s="62" t="s">
        <v>26</v>
      </c>
      <c r="L26" s="61"/>
      <c r="M26" s="61"/>
      <c r="N26" s="62" t="s">
        <v>26</v>
      </c>
      <c r="O26" s="63"/>
      <c r="P26" s="63"/>
      <c r="Q26" s="64" t="s">
        <v>26</v>
      </c>
      <c r="R26" s="63"/>
      <c r="S26" s="63"/>
      <c r="T26" s="63" t="s">
        <v>26</v>
      </c>
      <c r="U26" s="63"/>
      <c r="V26" s="63"/>
      <c r="W26" s="64" t="s">
        <v>26</v>
      </c>
      <c r="X26" s="63"/>
      <c r="Y26" s="63"/>
      <c r="Z26" s="64">
        <f>Z25</f>
        <v>1</v>
      </c>
      <c r="AA26" s="63"/>
      <c r="AB26" s="63"/>
      <c r="AC26" s="64">
        <f>AC25</f>
        <v>0.7777777777777778</v>
      </c>
      <c r="AD26" s="63"/>
      <c r="AE26" s="63"/>
      <c r="AF26" s="64">
        <f>AF25</f>
        <v>1</v>
      </c>
      <c r="AG26" s="64"/>
      <c r="AH26" s="63"/>
      <c r="AI26" s="63"/>
      <c r="AJ26" s="64">
        <f>AJ25</f>
        <v>0.33333333333333337</v>
      </c>
      <c r="AK26" s="63"/>
      <c r="AL26" s="63"/>
      <c r="AM26" s="64">
        <f>AM25</f>
        <v>0.8940580377706127</v>
      </c>
      <c r="AN26" s="158"/>
      <c r="AO26" s="158"/>
      <c r="AP26" s="92"/>
      <c r="AQ26" s="83"/>
      <c r="AR26" s="83"/>
      <c r="AS26" s="83">
        <f>AS25</f>
        <v>1</v>
      </c>
      <c r="AT26" s="67"/>
      <c r="AU26" s="67"/>
      <c r="AV26" s="67">
        <f>AV25</f>
        <v>1</v>
      </c>
      <c r="AW26" s="67"/>
      <c r="AX26" s="67"/>
      <c r="AY26" s="67">
        <f>AY25</f>
        <v>0.9081324530426327</v>
      </c>
      <c r="AZ26" s="67"/>
      <c r="BA26" s="67"/>
      <c r="BB26" s="67" t="s">
        <v>26</v>
      </c>
      <c r="BC26" s="67"/>
      <c r="BD26" s="67"/>
      <c r="BE26" s="67">
        <f>BE25</f>
        <v>0.9081324530426327</v>
      </c>
      <c r="BF26" s="67"/>
      <c r="BG26" s="67"/>
      <c r="BH26" s="67">
        <f>1-BH25</f>
        <v>0.26532912533814246</v>
      </c>
      <c r="BI26" s="67"/>
      <c r="BJ26" s="67"/>
      <c r="BK26" s="67">
        <f>BK25</f>
        <v>1</v>
      </c>
      <c r="BL26" s="67"/>
      <c r="BM26" s="67"/>
      <c r="BN26" s="67" t="s">
        <v>26</v>
      </c>
      <c r="BO26" s="67"/>
      <c r="BP26" s="67"/>
      <c r="BQ26" s="67" t="s">
        <v>26</v>
      </c>
      <c r="BR26" s="67"/>
      <c r="BS26" s="67"/>
      <c r="BT26" s="67">
        <f>BT25</f>
        <v>0.993021905872938</v>
      </c>
      <c r="BU26" s="98"/>
      <c r="BV26" s="98"/>
      <c r="BW26" s="98"/>
      <c r="BX26" s="67"/>
      <c r="BY26" s="67"/>
      <c r="BZ26" s="67">
        <f>BZ25</f>
        <v>1</v>
      </c>
      <c r="CA26" s="67"/>
      <c r="CB26" s="67"/>
      <c r="CC26" s="67">
        <f>CC25</f>
        <v>1</v>
      </c>
      <c r="CD26" s="67"/>
      <c r="CE26" s="67"/>
      <c r="CF26" s="67">
        <f>CF25</f>
        <v>1</v>
      </c>
      <c r="CG26" s="67"/>
      <c r="CH26" s="67"/>
      <c r="CI26" s="67" t="s">
        <v>26</v>
      </c>
      <c r="CJ26" s="67"/>
      <c r="CK26" s="67"/>
      <c r="CL26" s="67" t="s">
        <v>26</v>
      </c>
      <c r="CM26" s="67"/>
      <c r="CN26" s="67"/>
      <c r="CO26" s="67" t="s">
        <v>26</v>
      </c>
      <c r="CP26" s="67">
        <v>1</v>
      </c>
      <c r="CQ26" s="67"/>
      <c r="CR26" s="67"/>
      <c r="CS26" s="67">
        <v>0</v>
      </c>
      <c r="CT26" s="67"/>
      <c r="CU26" s="67"/>
      <c r="CV26" s="67">
        <f>1-CV25</f>
        <v>1</v>
      </c>
      <c r="CW26" s="67"/>
      <c r="CX26" s="67"/>
      <c r="CY26" s="67" t="s">
        <v>26</v>
      </c>
      <c r="CZ26" s="67">
        <v>1</v>
      </c>
      <c r="DA26" s="67">
        <v>1</v>
      </c>
      <c r="DB26" s="67"/>
      <c r="DC26" s="67"/>
      <c r="DD26" s="67">
        <f>DD25</f>
        <v>1</v>
      </c>
      <c r="DE26" s="92"/>
      <c r="DF26" s="92"/>
      <c r="DG26" s="92"/>
      <c r="DH26" s="67"/>
      <c r="DI26" s="67"/>
      <c r="DJ26" s="67" t="s">
        <v>26</v>
      </c>
      <c r="DK26" s="67"/>
      <c r="DL26" s="67"/>
      <c r="DM26" s="67" t="s">
        <v>26</v>
      </c>
      <c r="DN26" s="67"/>
      <c r="DO26" s="67"/>
      <c r="DP26" s="67" t="s">
        <v>26</v>
      </c>
      <c r="DQ26" s="67" t="s">
        <v>26</v>
      </c>
      <c r="DR26" s="67" t="s">
        <v>26</v>
      </c>
      <c r="DS26" s="67"/>
      <c r="DT26" s="67"/>
      <c r="DU26" s="67" t="s">
        <v>26</v>
      </c>
      <c r="DV26" s="92"/>
      <c r="DW26" s="92"/>
      <c r="DX26" s="92"/>
      <c r="DY26" s="67"/>
      <c r="DZ26" s="67"/>
      <c r="EA26" s="67">
        <f>EA25</f>
        <v>0</v>
      </c>
      <c r="EB26" s="67"/>
      <c r="EC26" s="67"/>
      <c r="ED26" s="67">
        <f>ED25</f>
        <v>1</v>
      </c>
      <c r="EE26" s="67"/>
      <c r="EF26" s="67"/>
      <c r="EG26" s="67">
        <f>EG25/0.25</f>
        <v>0</v>
      </c>
      <c r="EH26" s="92"/>
      <c r="EI26" s="92"/>
      <c r="EJ26" s="96"/>
      <c r="EK26" s="50"/>
      <c r="EL26" s="46"/>
      <c r="EM26" s="47"/>
      <c r="EN26" s="43"/>
      <c r="EO26" s="42"/>
    </row>
    <row r="27" spans="1:145" s="1" customFormat="1" ht="18" customHeight="1">
      <c r="A27" s="125">
        <v>802</v>
      </c>
      <c r="B27" s="126" t="s">
        <v>3</v>
      </c>
      <c r="C27" s="159">
        <v>11</v>
      </c>
      <c r="D27" s="131">
        <f>AN27+BU27+DE27+EH27</f>
        <v>17.84949668548981</v>
      </c>
      <c r="E27" s="131">
        <f>AO27+BV27+DF27+EI27</f>
        <v>23</v>
      </c>
      <c r="F27" s="154">
        <f>D27/E27*100</f>
        <v>77.60650732821657</v>
      </c>
      <c r="G27" s="60"/>
      <c r="H27" s="61" t="s">
        <v>25</v>
      </c>
      <c r="I27" s="61" t="s">
        <v>26</v>
      </c>
      <c r="J27" s="62" t="s">
        <v>26</v>
      </c>
      <c r="K27" s="62" t="s">
        <v>26</v>
      </c>
      <c r="L27" s="61" t="s">
        <v>25</v>
      </c>
      <c r="M27" s="61" t="s">
        <v>26</v>
      </c>
      <c r="N27" s="62" t="s">
        <v>26</v>
      </c>
      <c r="O27" s="63" t="s">
        <v>25</v>
      </c>
      <c r="P27" s="63" t="s">
        <v>26</v>
      </c>
      <c r="Q27" s="64" t="s">
        <v>26</v>
      </c>
      <c r="R27" s="63" t="s">
        <v>25</v>
      </c>
      <c r="S27" s="63" t="s">
        <v>26</v>
      </c>
      <c r="T27" s="63" t="s">
        <v>26</v>
      </c>
      <c r="U27" s="63" t="s">
        <v>25</v>
      </c>
      <c r="V27" s="63" t="s">
        <v>26</v>
      </c>
      <c r="W27" s="64" t="s">
        <v>26</v>
      </c>
      <c r="X27" s="63">
        <v>3</v>
      </c>
      <c r="Y27" s="63">
        <v>4</v>
      </c>
      <c r="Z27" s="64">
        <f>X27/Y27</f>
        <v>0.75</v>
      </c>
      <c r="AA27" s="63">
        <v>3</v>
      </c>
      <c r="AB27" s="63">
        <v>9</v>
      </c>
      <c r="AC27" s="64">
        <f>1-AA27/AB27</f>
        <v>0.6666666666666667</v>
      </c>
      <c r="AD27" s="63">
        <v>0</v>
      </c>
      <c r="AE27" s="63">
        <v>8292</v>
      </c>
      <c r="AF27" s="64">
        <f>1-AD27/AE27</f>
        <v>1</v>
      </c>
      <c r="AG27" s="64"/>
      <c r="AH27" s="63">
        <v>5</v>
      </c>
      <c r="AI27" s="63">
        <v>12</v>
      </c>
      <c r="AJ27" s="64">
        <f>1-AH27/AI27</f>
        <v>0.5833333333333333</v>
      </c>
      <c r="AK27" s="63">
        <v>500</v>
      </c>
      <c r="AL27" s="63">
        <v>8146</v>
      </c>
      <c r="AM27" s="64">
        <f>1-AK27/AL27</f>
        <v>0.9386201816842622</v>
      </c>
      <c r="AN27" s="157">
        <f>Z28+AC28+AF28+AJ28+AM28</f>
        <v>3.938620181684262</v>
      </c>
      <c r="AO27" s="157">
        <v>5</v>
      </c>
      <c r="AP27" s="91">
        <f>AN27/AO27*100</f>
        <v>78.77240363368524</v>
      </c>
      <c r="AQ27" s="83">
        <v>2</v>
      </c>
      <c r="AR27" s="83">
        <v>2</v>
      </c>
      <c r="AS27" s="83">
        <f>AQ27/AR27</f>
        <v>1</v>
      </c>
      <c r="AT27" s="67">
        <v>0</v>
      </c>
      <c r="AU27" s="67">
        <v>12</v>
      </c>
      <c r="AV27" s="67">
        <f>1-AT27/AU27</f>
        <v>1</v>
      </c>
      <c r="AW27" s="67">
        <v>7783</v>
      </c>
      <c r="AX27" s="67">
        <v>8146</v>
      </c>
      <c r="AY27" s="67">
        <f>AW27/AX27</f>
        <v>0.9554382519027743</v>
      </c>
      <c r="AZ27" s="67" t="s">
        <v>26</v>
      </c>
      <c r="BA27" s="67" t="s">
        <v>26</v>
      </c>
      <c r="BB27" s="67" t="s">
        <v>26</v>
      </c>
      <c r="BC27" s="67">
        <v>363</v>
      </c>
      <c r="BD27" s="67">
        <v>8146</v>
      </c>
      <c r="BE27" s="67">
        <f>1-BC27/BD27</f>
        <v>0.9554382519027743</v>
      </c>
      <c r="BF27" s="67">
        <v>4816</v>
      </c>
      <c r="BG27" s="67">
        <v>1946</v>
      </c>
      <c r="BH27" s="67">
        <f>(BF27-BG27)/BG27</f>
        <v>1.474820143884892</v>
      </c>
      <c r="BI27" s="67" t="s">
        <v>26</v>
      </c>
      <c r="BJ27" s="67" t="s">
        <v>26</v>
      </c>
      <c r="BK27" s="67" t="s">
        <v>26</v>
      </c>
      <c r="BL27" s="67" t="s">
        <v>26</v>
      </c>
      <c r="BM27" s="67" t="s">
        <v>26</v>
      </c>
      <c r="BN27" s="67" t="s">
        <v>26</v>
      </c>
      <c r="BO27" s="67" t="s">
        <v>26</v>
      </c>
      <c r="BP27" s="67" t="s">
        <v>26</v>
      </c>
      <c r="BQ27" s="67" t="s">
        <v>26</v>
      </c>
      <c r="BR27" s="67">
        <v>0</v>
      </c>
      <c r="BS27" s="67">
        <v>7782.81</v>
      </c>
      <c r="BT27" s="67">
        <f>1-BR27/BS27</f>
        <v>1</v>
      </c>
      <c r="BU27" s="97">
        <f>AS28+AV28+AY28+BE28+BH28+BT28</f>
        <v>4.910876503805548</v>
      </c>
      <c r="BV27" s="97">
        <v>6</v>
      </c>
      <c r="BW27" s="97">
        <f>BU27/BV27*100</f>
        <v>81.84794173009247</v>
      </c>
      <c r="BX27" s="67">
        <v>14</v>
      </c>
      <c r="BY27" s="67">
        <v>14</v>
      </c>
      <c r="BZ27" s="67">
        <f>BX27/BY27</f>
        <v>1</v>
      </c>
      <c r="CA27" s="67">
        <v>14</v>
      </c>
      <c r="CB27" s="67">
        <v>14</v>
      </c>
      <c r="CC27" s="67">
        <f>CA27/CB27</f>
        <v>1</v>
      </c>
      <c r="CD27" s="67">
        <v>0</v>
      </c>
      <c r="CE27" s="67">
        <v>14</v>
      </c>
      <c r="CF27" s="67">
        <f>1-CD27/CE27</f>
        <v>1</v>
      </c>
      <c r="CG27" s="67" t="s">
        <v>26</v>
      </c>
      <c r="CH27" s="67" t="s">
        <v>26</v>
      </c>
      <c r="CI27" s="67" t="s">
        <v>26</v>
      </c>
      <c r="CJ27" s="67" t="s">
        <v>26</v>
      </c>
      <c r="CK27" s="67" t="s">
        <v>26</v>
      </c>
      <c r="CL27" s="67" t="s">
        <v>26</v>
      </c>
      <c r="CM27" s="67" t="s">
        <v>26</v>
      </c>
      <c r="CN27" s="67" t="s">
        <v>26</v>
      </c>
      <c r="CO27" s="67" t="s">
        <v>26</v>
      </c>
      <c r="CP27" s="67"/>
      <c r="CQ27" s="67">
        <v>9.3</v>
      </c>
      <c r="CR27" s="67">
        <v>8.7</v>
      </c>
      <c r="CS27" s="67">
        <f>CQ27/CR27</f>
        <v>1.0689655172413794</v>
      </c>
      <c r="CT27" s="67">
        <v>0</v>
      </c>
      <c r="CU27" s="67">
        <v>0</v>
      </c>
      <c r="CV27" s="67">
        <v>0</v>
      </c>
      <c r="CW27" s="67" t="s">
        <v>26</v>
      </c>
      <c r="CX27" s="67" t="s">
        <v>26</v>
      </c>
      <c r="CY27" s="67" t="s">
        <v>26</v>
      </c>
      <c r="CZ27" s="67"/>
      <c r="DA27" s="67"/>
      <c r="DB27" s="67">
        <v>0</v>
      </c>
      <c r="DC27" s="67">
        <v>7782.81</v>
      </c>
      <c r="DD27" s="67">
        <f>1-DB27/DC27</f>
        <v>1</v>
      </c>
      <c r="DE27" s="91">
        <f>BZ28+CC28+CF28+CS28+CV28+DD28+DA28+CZ28+CP28</f>
        <v>8</v>
      </c>
      <c r="DF27" s="91">
        <v>9</v>
      </c>
      <c r="DG27" s="91">
        <f>DE27/DF27*100</f>
        <v>88.88888888888889</v>
      </c>
      <c r="DH27" s="67" t="s">
        <v>26</v>
      </c>
      <c r="DI27" s="67" t="s">
        <v>26</v>
      </c>
      <c r="DJ27" s="67" t="s">
        <v>26</v>
      </c>
      <c r="DK27" s="67" t="s">
        <v>26</v>
      </c>
      <c r="DL27" s="67" t="s">
        <v>26</v>
      </c>
      <c r="DM27" s="67" t="s">
        <v>26</v>
      </c>
      <c r="DN27" s="67" t="s">
        <v>26</v>
      </c>
      <c r="DO27" s="67" t="s">
        <v>26</v>
      </c>
      <c r="DP27" s="67" t="s">
        <v>26</v>
      </c>
      <c r="DQ27" s="67"/>
      <c r="DR27" s="67"/>
      <c r="DS27" s="67" t="s">
        <v>26</v>
      </c>
      <c r="DT27" s="67" t="s">
        <v>26</v>
      </c>
      <c r="DU27" s="67" t="s">
        <v>26</v>
      </c>
      <c r="DV27" s="91" t="s">
        <v>26</v>
      </c>
      <c r="DW27" s="91" t="s">
        <v>26</v>
      </c>
      <c r="DX27" s="91" t="s">
        <v>26</v>
      </c>
      <c r="DY27" s="67">
        <v>0</v>
      </c>
      <c r="DZ27" s="67">
        <v>1</v>
      </c>
      <c r="EA27" s="67">
        <f>DY27/DZ27</f>
        <v>0</v>
      </c>
      <c r="EB27" s="67">
        <v>1</v>
      </c>
      <c r="EC27" s="67">
        <v>1</v>
      </c>
      <c r="ED27" s="67">
        <f>EB27/EC27</f>
        <v>1</v>
      </c>
      <c r="EE27" s="67">
        <v>0</v>
      </c>
      <c r="EF27" s="67">
        <v>1</v>
      </c>
      <c r="EG27" s="67">
        <f>EE27/EF27</f>
        <v>0</v>
      </c>
      <c r="EH27" s="91">
        <f>EA28+ED28+EG28</f>
        <v>1</v>
      </c>
      <c r="EI27" s="91">
        <v>3</v>
      </c>
      <c r="EJ27" s="95">
        <f>EH27/EI27*100</f>
        <v>33.33333333333333</v>
      </c>
      <c r="EK27" s="50"/>
      <c r="EL27" s="46"/>
      <c r="EM27" s="47"/>
      <c r="EN27" s="43"/>
      <c r="EO27" s="42"/>
    </row>
    <row r="28" spans="1:145" s="1" customFormat="1" ht="23.25" customHeight="1">
      <c r="A28" s="125"/>
      <c r="B28" s="126"/>
      <c r="C28" s="159"/>
      <c r="D28" s="131"/>
      <c r="E28" s="131"/>
      <c r="F28" s="154"/>
      <c r="G28" s="60"/>
      <c r="H28" s="61"/>
      <c r="I28" s="61"/>
      <c r="J28" s="62" t="s">
        <v>26</v>
      </c>
      <c r="K28" s="62" t="s">
        <v>26</v>
      </c>
      <c r="L28" s="61"/>
      <c r="M28" s="61"/>
      <c r="N28" s="62" t="s">
        <v>26</v>
      </c>
      <c r="O28" s="63"/>
      <c r="P28" s="63"/>
      <c r="Q28" s="64" t="s">
        <v>26</v>
      </c>
      <c r="R28" s="63"/>
      <c r="S28" s="63"/>
      <c r="T28" s="63" t="s">
        <v>26</v>
      </c>
      <c r="U28" s="63"/>
      <c r="V28" s="63"/>
      <c r="W28" s="64" t="s">
        <v>26</v>
      </c>
      <c r="X28" s="63"/>
      <c r="Y28" s="63"/>
      <c r="Z28" s="64">
        <f>Z27</f>
        <v>0.75</v>
      </c>
      <c r="AA28" s="63"/>
      <c r="AB28" s="63"/>
      <c r="AC28" s="64">
        <f>AC27</f>
        <v>0.6666666666666667</v>
      </c>
      <c r="AD28" s="63"/>
      <c r="AE28" s="63"/>
      <c r="AF28" s="64">
        <f>AF27</f>
        <v>1</v>
      </c>
      <c r="AG28" s="64"/>
      <c r="AH28" s="63"/>
      <c r="AI28" s="63"/>
      <c r="AJ28" s="64">
        <f>AJ27</f>
        <v>0.5833333333333333</v>
      </c>
      <c r="AK28" s="63"/>
      <c r="AL28" s="63"/>
      <c r="AM28" s="64">
        <f>AM27</f>
        <v>0.9386201816842622</v>
      </c>
      <c r="AN28" s="158"/>
      <c r="AO28" s="158"/>
      <c r="AP28" s="92"/>
      <c r="AQ28" s="83"/>
      <c r="AR28" s="83"/>
      <c r="AS28" s="83">
        <f>AS27</f>
        <v>1</v>
      </c>
      <c r="AT28" s="67"/>
      <c r="AU28" s="67"/>
      <c r="AV28" s="67">
        <f>AV27</f>
        <v>1</v>
      </c>
      <c r="AW28" s="67"/>
      <c r="AX28" s="67"/>
      <c r="AY28" s="67">
        <f>AY27</f>
        <v>0.9554382519027743</v>
      </c>
      <c r="AZ28" s="67"/>
      <c r="BA28" s="67"/>
      <c r="BB28" s="67" t="s">
        <v>26</v>
      </c>
      <c r="BC28" s="67"/>
      <c r="BD28" s="67"/>
      <c r="BE28" s="67">
        <f>BE27</f>
        <v>0.9554382519027743</v>
      </c>
      <c r="BF28" s="67"/>
      <c r="BG28" s="67"/>
      <c r="BH28" s="67">
        <v>0</v>
      </c>
      <c r="BI28" s="67"/>
      <c r="BJ28" s="67"/>
      <c r="BK28" s="67" t="s">
        <v>26</v>
      </c>
      <c r="BL28" s="67"/>
      <c r="BM28" s="67"/>
      <c r="BN28" s="67" t="s">
        <v>26</v>
      </c>
      <c r="BO28" s="67"/>
      <c r="BP28" s="67"/>
      <c r="BQ28" s="67" t="s">
        <v>26</v>
      </c>
      <c r="BR28" s="67"/>
      <c r="BS28" s="67"/>
      <c r="BT28" s="67">
        <f>BT27</f>
        <v>1</v>
      </c>
      <c r="BU28" s="98"/>
      <c r="BV28" s="98"/>
      <c r="BW28" s="98"/>
      <c r="BX28" s="67"/>
      <c r="BY28" s="67"/>
      <c r="BZ28" s="67">
        <f>BZ27</f>
        <v>1</v>
      </c>
      <c r="CA28" s="67"/>
      <c r="CB28" s="67"/>
      <c r="CC28" s="67">
        <f>CC27</f>
        <v>1</v>
      </c>
      <c r="CD28" s="67"/>
      <c r="CE28" s="67"/>
      <c r="CF28" s="67">
        <f>CF27</f>
        <v>1</v>
      </c>
      <c r="CG28" s="67"/>
      <c r="CH28" s="67"/>
      <c r="CI28" s="67" t="s">
        <v>26</v>
      </c>
      <c r="CJ28" s="67"/>
      <c r="CK28" s="67"/>
      <c r="CL28" s="67" t="s">
        <v>26</v>
      </c>
      <c r="CM28" s="67"/>
      <c r="CN28" s="67"/>
      <c r="CO28" s="67" t="s">
        <v>26</v>
      </c>
      <c r="CP28" s="67">
        <v>1</v>
      </c>
      <c r="CQ28" s="67"/>
      <c r="CR28" s="67"/>
      <c r="CS28" s="67">
        <v>0</v>
      </c>
      <c r="CT28" s="67"/>
      <c r="CU28" s="67"/>
      <c r="CV28" s="67">
        <f>1-CV27</f>
        <v>1</v>
      </c>
      <c r="CW28" s="67"/>
      <c r="CX28" s="67"/>
      <c r="CY28" s="67" t="s">
        <v>26</v>
      </c>
      <c r="CZ28" s="67">
        <v>1</v>
      </c>
      <c r="DA28" s="67">
        <v>1</v>
      </c>
      <c r="DB28" s="67"/>
      <c r="DC28" s="67"/>
      <c r="DD28" s="67">
        <f>DD27</f>
        <v>1</v>
      </c>
      <c r="DE28" s="92"/>
      <c r="DF28" s="92"/>
      <c r="DG28" s="92"/>
      <c r="DH28" s="67"/>
      <c r="DI28" s="67"/>
      <c r="DJ28" s="67" t="s">
        <v>26</v>
      </c>
      <c r="DK28" s="67"/>
      <c r="DL28" s="67"/>
      <c r="DM28" s="67" t="s">
        <v>26</v>
      </c>
      <c r="DN28" s="67"/>
      <c r="DO28" s="67"/>
      <c r="DP28" s="67" t="s">
        <v>26</v>
      </c>
      <c r="DQ28" s="67" t="s">
        <v>26</v>
      </c>
      <c r="DR28" s="67" t="s">
        <v>26</v>
      </c>
      <c r="DS28" s="67"/>
      <c r="DT28" s="67"/>
      <c r="DU28" s="67" t="s">
        <v>26</v>
      </c>
      <c r="DV28" s="92"/>
      <c r="DW28" s="92"/>
      <c r="DX28" s="92"/>
      <c r="DY28" s="67"/>
      <c r="DZ28" s="67"/>
      <c r="EA28" s="67">
        <f>EA27</f>
        <v>0</v>
      </c>
      <c r="EB28" s="67"/>
      <c r="EC28" s="67"/>
      <c r="ED28" s="67">
        <f>ED27</f>
        <v>1</v>
      </c>
      <c r="EE28" s="67"/>
      <c r="EF28" s="67"/>
      <c r="EG28" s="67">
        <f>EG27/0.25</f>
        <v>0</v>
      </c>
      <c r="EH28" s="92"/>
      <c r="EI28" s="92"/>
      <c r="EJ28" s="96"/>
      <c r="EK28" s="50"/>
      <c r="EL28" s="46"/>
      <c r="EM28" s="47"/>
      <c r="EN28" s="43"/>
      <c r="EO28" s="42"/>
    </row>
    <row r="29" spans="1:145" s="1" customFormat="1" ht="18" customHeight="1">
      <c r="A29" s="125">
        <v>813</v>
      </c>
      <c r="B29" s="126" t="s">
        <v>13</v>
      </c>
      <c r="C29" s="159">
        <v>12</v>
      </c>
      <c r="D29" s="131">
        <f>AN29+BU29+DE29+DV29+EH29</f>
        <v>30.09873912857914</v>
      </c>
      <c r="E29" s="131">
        <f>AO29+BV29+DF29+DW29+EI29</f>
        <v>39</v>
      </c>
      <c r="F29" s="154">
        <f>D29/E29*100</f>
        <v>77.17625417584395</v>
      </c>
      <c r="G29" s="60"/>
      <c r="H29" s="61">
        <v>10</v>
      </c>
      <c r="I29" s="61">
        <v>10</v>
      </c>
      <c r="J29" s="62">
        <f>H29/I29</f>
        <v>1</v>
      </c>
      <c r="K29" s="62">
        <v>0.87</v>
      </c>
      <c r="L29" s="61">
        <v>10</v>
      </c>
      <c r="M29" s="61">
        <v>10</v>
      </c>
      <c r="N29" s="62">
        <f>L29/M29</f>
        <v>1</v>
      </c>
      <c r="O29" s="63">
        <v>14577</v>
      </c>
      <c r="P29" s="63">
        <v>39501</v>
      </c>
      <c r="Q29" s="64">
        <f>O29/P29</f>
        <v>0.36902863218652693</v>
      </c>
      <c r="R29" s="63">
        <v>0</v>
      </c>
      <c r="S29" s="63">
        <v>1</v>
      </c>
      <c r="T29" s="63">
        <f>R29/S29</f>
        <v>0</v>
      </c>
      <c r="U29" s="63">
        <v>1</v>
      </c>
      <c r="V29" s="63">
        <v>1</v>
      </c>
      <c r="W29" s="64">
        <f>U29/V29</f>
        <v>1</v>
      </c>
      <c r="X29" s="63">
        <v>2</v>
      </c>
      <c r="Y29" s="63">
        <v>2</v>
      </c>
      <c r="Z29" s="64">
        <f>X29/Y29</f>
        <v>1</v>
      </c>
      <c r="AA29" s="63">
        <v>2</v>
      </c>
      <c r="AB29" s="63">
        <v>9</v>
      </c>
      <c r="AC29" s="64">
        <f>1-AA29/AB29</f>
        <v>0.7777777777777778</v>
      </c>
      <c r="AD29" s="63">
        <v>877</v>
      </c>
      <c r="AE29" s="63">
        <v>36904</v>
      </c>
      <c r="AF29" s="64">
        <f>1-AD29/AE29</f>
        <v>0.9762356384131802</v>
      </c>
      <c r="AG29" s="64"/>
      <c r="AH29" s="63">
        <v>7</v>
      </c>
      <c r="AI29" s="63">
        <v>12</v>
      </c>
      <c r="AJ29" s="64">
        <f>1-AH29/AI29</f>
        <v>0.41666666666666663</v>
      </c>
      <c r="AK29" s="63">
        <v>832</v>
      </c>
      <c r="AL29" s="63">
        <v>37665</v>
      </c>
      <c r="AM29" s="64">
        <f>1-AK29/AL29</f>
        <v>0.9779105270144697</v>
      </c>
      <c r="AN29" s="157">
        <f>J30+K30+N30+Q30+W30+Z30+AC30+AF30+AJ30+AM30+T30</f>
        <v>8.387619242058621</v>
      </c>
      <c r="AO29" s="157">
        <v>11</v>
      </c>
      <c r="AP29" s="91">
        <f>AN29/AO29*100</f>
        <v>76.25108401871474</v>
      </c>
      <c r="AQ29" s="83">
        <v>2</v>
      </c>
      <c r="AR29" s="83">
        <v>2</v>
      </c>
      <c r="AS29" s="83">
        <f>AQ29/AR29</f>
        <v>1</v>
      </c>
      <c r="AT29" s="67">
        <v>1</v>
      </c>
      <c r="AU29" s="67">
        <v>12</v>
      </c>
      <c r="AV29" s="67">
        <f>1-AT29/AU29</f>
        <v>0.9166666666666666</v>
      </c>
      <c r="AW29" s="67">
        <v>35861</v>
      </c>
      <c r="AX29" s="67">
        <v>37665</v>
      </c>
      <c r="AY29" s="67">
        <f>AW29/AX29</f>
        <v>0.9521040754015665</v>
      </c>
      <c r="AZ29" s="67" t="s">
        <v>26</v>
      </c>
      <c r="BA29" s="67" t="s">
        <v>26</v>
      </c>
      <c r="BB29" s="67" t="s">
        <v>26</v>
      </c>
      <c r="BC29" s="67">
        <v>1804</v>
      </c>
      <c r="BD29" s="67">
        <v>37665</v>
      </c>
      <c r="BE29" s="67">
        <f>1-BC29/BD29</f>
        <v>0.9521040754015664</v>
      </c>
      <c r="BF29" s="67">
        <v>13833</v>
      </c>
      <c r="BG29" s="67">
        <v>8965</v>
      </c>
      <c r="BH29" s="67">
        <f>(BF29-BG29)/BG29</f>
        <v>0.5430005577244841</v>
      </c>
      <c r="BI29" s="67">
        <v>1</v>
      </c>
      <c r="BJ29" s="67">
        <v>1</v>
      </c>
      <c r="BK29" s="67">
        <f>BI29/BJ29</f>
        <v>1</v>
      </c>
      <c r="BL29" s="67">
        <v>458631</v>
      </c>
      <c r="BM29" s="67">
        <v>425927</v>
      </c>
      <c r="BN29" s="67">
        <f>BL29/BM29-1</f>
        <v>0.0767831107208512</v>
      </c>
      <c r="BO29" s="67">
        <v>0</v>
      </c>
      <c r="BP29" s="67">
        <v>425927</v>
      </c>
      <c r="BQ29" s="67">
        <f>1-BO29/BP29</f>
        <v>1</v>
      </c>
      <c r="BR29" s="67">
        <v>0.83</v>
      </c>
      <c r="BS29" s="67">
        <v>35861.04</v>
      </c>
      <c r="BT29" s="67">
        <f>1-BR29/BS29</f>
        <v>0.9999768551051503</v>
      </c>
      <c r="BU29" s="97">
        <f>AS30+AV30+AY30+BE30+BH30+BK30+BN30+BQ30+BT30</f>
        <v>8.277851114850465</v>
      </c>
      <c r="BV29" s="97">
        <v>9</v>
      </c>
      <c r="BW29" s="97">
        <f>BU29/BV29*100</f>
        <v>91.9761234983385</v>
      </c>
      <c r="BX29" s="67">
        <v>26</v>
      </c>
      <c r="BY29" s="67">
        <v>26</v>
      </c>
      <c r="BZ29" s="67">
        <f>BX29/BY29</f>
        <v>1</v>
      </c>
      <c r="CA29" s="67">
        <v>26</v>
      </c>
      <c r="CB29" s="67">
        <v>26</v>
      </c>
      <c r="CC29" s="67">
        <f>CA29/CB29</f>
        <v>1</v>
      </c>
      <c r="CD29" s="67">
        <v>0</v>
      </c>
      <c r="CE29" s="67">
        <v>26</v>
      </c>
      <c r="CF29" s="67">
        <f>1-CD29/CE29</f>
        <v>1</v>
      </c>
      <c r="CG29" s="67">
        <v>11</v>
      </c>
      <c r="CH29" s="67">
        <v>11</v>
      </c>
      <c r="CI29" s="67">
        <f>CG29/CH29</f>
        <v>1</v>
      </c>
      <c r="CJ29" s="67">
        <v>11</v>
      </c>
      <c r="CK29" s="67">
        <v>11</v>
      </c>
      <c r="CL29" s="67">
        <f>CJ29/CK29</f>
        <v>1</v>
      </c>
      <c r="CM29" s="67">
        <v>0</v>
      </c>
      <c r="CN29" s="67">
        <v>11</v>
      </c>
      <c r="CO29" s="67">
        <f>1-CM29/CN29</f>
        <v>1</v>
      </c>
      <c r="CP29" s="84"/>
      <c r="CQ29" s="83">
        <v>164</v>
      </c>
      <c r="CR29" s="83">
        <v>0</v>
      </c>
      <c r="CS29" s="83" t="s">
        <v>26</v>
      </c>
      <c r="CT29" s="67">
        <v>0</v>
      </c>
      <c r="CU29" s="67">
        <v>0</v>
      </c>
      <c r="CV29" s="67">
        <v>0</v>
      </c>
      <c r="CW29" s="67">
        <v>52085.243</v>
      </c>
      <c r="CX29" s="67">
        <f>BP29</f>
        <v>425927</v>
      </c>
      <c r="CY29" s="67">
        <f>1-CW29/CX29</f>
        <v>0.8777132161144985</v>
      </c>
      <c r="CZ29" s="67"/>
      <c r="DA29" s="67"/>
      <c r="DB29" s="67">
        <v>0</v>
      </c>
      <c r="DC29" s="67">
        <v>35861.04</v>
      </c>
      <c r="DD29" s="67">
        <f>1-DB29/DC29</f>
        <v>1</v>
      </c>
      <c r="DE29" s="91">
        <f>BZ30+CC30+CF30+CI30+CL30+CO30+CS30+CV30+CY30+DD30+DA30+CZ30+CP30</f>
        <v>10.877713216114499</v>
      </c>
      <c r="DF29" s="91">
        <v>13</v>
      </c>
      <c r="DG29" s="91">
        <f>DE29/DF29*100</f>
        <v>83.6747170470346</v>
      </c>
      <c r="DH29" s="83" t="s">
        <v>26</v>
      </c>
      <c r="DI29" s="83" t="s">
        <v>26</v>
      </c>
      <c r="DJ29" s="83" t="s">
        <v>26</v>
      </c>
      <c r="DK29" s="67" t="s">
        <v>26</v>
      </c>
      <c r="DL29" s="67" t="s">
        <v>26</v>
      </c>
      <c r="DM29" s="67" t="s">
        <v>26</v>
      </c>
      <c r="DN29" s="67">
        <v>0</v>
      </c>
      <c r="DO29" s="67">
        <v>1</v>
      </c>
      <c r="DP29" s="67">
        <f>DN29/DO29</f>
        <v>0</v>
      </c>
      <c r="DQ29" s="67" t="s">
        <v>124</v>
      </c>
      <c r="DR29" s="67" t="s">
        <v>124</v>
      </c>
      <c r="DS29" s="83" t="s">
        <v>26</v>
      </c>
      <c r="DT29" s="83" t="s">
        <v>26</v>
      </c>
      <c r="DU29" s="83" t="s">
        <v>26</v>
      </c>
      <c r="DV29" s="97">
        <v>0</v>
      </c>
      <c r="DW29" s="97">
        <v>3</v>
      </c>
      <c r="DX29" s="91">
        <f>DV29/DW29*100</f>
        <v>0</v>
      </c>
      <c r="DY29" s="67">
        <v>8</v>
      </c>
      <c r="DZ29" s="67">
        <v>9</v>
      </c>
      <c r="EA29" s="67">
        <f>DY29/DZ29</f>
        <v>0.8888888888888888</v>
      </c>
      <c r="EB29" s="67">
        <v>7</v>
      </c>
      <c r="EC29" s="67">
        <v>9</v>
      </c>
      <c r="ED29" s="67">
        <f>EB29/EC29</f>
        <v>0.7777777777777778</v>
      </c>
      <c r="EE29" s="67">
        <v>2</v>
      </c>
      <c r="EF29" s="67">
        <v>9</v>
      </c>
      <c r="EG29" s="67">
        <f>EE29/EF29</f>
        <v>0.2222222222222222</v>
      </c>
      <c r="EH29" s="91">
        <f>EA30+ED30+EG30</f>
        <v>2.5555555555555554</v>
      </c>
      <c r="EI29" s="91">
        <v>3</v>
      </c>
      <c r="EJ29" s="95">
        <f>EH29/EI29*100</f>
        <v>85.18518518518518</v>
      </c>
      <c r="EK29" s="50"/>
      <c r="EL29" s="46"/>
      <c r="EM29" s="47"/>
      <c r="EN29" s="43"/>
      <c r="EO29" s="42"/>
    </row>
    <row r="30" spans="1:145" s="1" customFormat="1" ht="14.25" customHeight="1">
      <c r="A30" s="125"/>
      <c r="B30" s="126"/>
      <c r="C30" s="159"/>
      <c r="D30" s="131"/>
      <c r="E30" s="131"/>
      <c r="F30" s="154"/>
      <c r="G30" s="60"/>
      <c r="H30" s="61"/>
      <c r="I30" s="61"/>
      <c r="J30" s="62">
        <f>J29</f>
        <v>1</v>
      </c>
      <c r="K30" s="62">
        <f>K29</f>
        <v>0.87</v>
      </c>
      <c r="L30" s="61"/>
      <c r="M30" s="61"/>
      <c r="N30" s="62">
        <f>N29</f>
        <v>1</v>
      </c>
      <c r="O30" s="63"/>
      <c r="P30" s="63"/>
      <c r="Q30" s="64">
        <f>Q29</f>
        <v>0.36902863218652693</v>
      </c>
      <c r="R30" s="63"/>
      <c r="S30" s="63"/>
      <c r="T30" s="63">
        <f>T29</f>
        <v>0</v>
      </c>
      <c r="U30" s="63"/>
      <c r="V30" s="63"/>
      <c r="W30" s="64">
        <f>W29</f>
        <v>1</v>
      </c>
      <c r="X30" s="63"/>
      <c r="Y30" s="63"/>
      <c r="Z30" s="64">
        <f>Z29</f>
        <v>1</v>
      </c>
      <c r="AA30" s="63"/>
      <c r="AB30" s="63"/>
      <c r="AC30" s="64">
        <f>AC29</f>
        <v>0.7777777777777778</v>
      </c>
      <c r="AD30" s="63"/>
      <c r="AE30" s="63"/>
      <c r="AF30" s="64">
        <f>AF29</f>
        <v>0.9762356384131802</v>
      </c>
      <c r="AG30" s="64"/>
      <c r="AH30" s="63"/>
      <c r="AI30" s="63"/>
      <c r="AJ30" s="64">
        <f>AJ29</f>
        <v>0.41666666666666663</v>
      </c>
      <c r="AK30" s="63"/>
      <c r="AL30" s="63"/>
      <c r="AM30" s="64">
        <f>AM29</f>
        <v>0.9779105270144697</v>
      </c>
      <c r="AN30" s="158"/>
      <c r="AO30" s="158"/>
      <c r="AP30" s="92"/>
      <c r="AQ30" s="83"/>
      <c r="AR30" s="83"/>
      <c r="AS30" s="83">
        <f>AS29</f>
        <v>1</v>
      </c>
      <c r="AT30" s="67"/>
      <c r="AU30" s="67"/>
      <c r="AV30" s="67">
        <f>AV29</f>
        <v>0.9166666666666666</v>
      </c>
      <c r="AW30" s="67"/>
      <c r="AX30" s="67"/>
      <c r="AY30" s="67">
        <f>AY29</f>
        <v>0.9521040754015665</v>
      </c>
      <c r="AZ30" s="67"/>
      <c r="BA30" s="67"/>
      <c r="BB30" s="67" t="str">
        <f>BB29</f>
        <v>х</v>
      </c>
      <c r="BC30" s="67"/>
      <c r="BD30" s="67"/>
      <c r="BE30" s="67">
        <f>BE29</f>
        <v>0.9521040754015664</v>
      </c>
      <c r="BF30" s="67"/>
      <c r="BG30" s="67"/>
      <c r="BH30" s="67">
        <f>1-BH29</f>
        <v>0.4569994422755159</v>
      </c>
      <c r="BI30" s="67"/>
      <c r="BJ30" s="67"/>
      <c r="BK30" s="67">
        <f>BK29</f>
        <v>1</v>
      </c>
      <c r="BL30" s="67"/>
      <c r="BM30" s="67"/>
      <c r="BN30" s="67">
        <v>1</v>
      </c>
      <c r="BO30" s="67"/>
      <c r="BP30" s="67"/>
      <c r="BQ30" s="67">
        <f>BQ29</f>
        <v>1</v>
      </c>
      <c r="BR30" s="67"/>
      <c r="BS30" s="67"/>
      <c r="BT30" s="67">
        <f>BT29</f>
        <v>0.9999768551051503</v>
      </c>
      <c r="BU30" s="98"/>
      <c r="BV30" s="98"/>
      <c r="BW30" s="98"/>
      <c r="BX30" s="67"/>
      <c r="BY30" s="67"/>
      <c r="BZ30" s="67">
        <f>BZ29</f>
        <v>1</v>
      </c>
      <c r="CA30" s="67"/>
      <c r="CB30" s="67"/>
      <c r="CC30" s="67">
        <f>CC29</f>
        <v>1</v>
      </c>
      <c r="CD30" s="67"/>
      <c r="CE30" s="67"/>
      <c r="CF30" s="67">
        <f>CF29</f>
        <v>1</v>
      </c>
      <c r="CG30" s="67"/>
      <c r="CH30" s="67"/>
      <c r="CI30" s="67">
        <f>CI29</f>
        <v>1</v>
      </c>
      <c r="CJ30" s="67"/>
      <c r="CK30" s="67"/>
      <c r="CL30" s="67">
        <f>CL29</f>
        <v>1</v>
      </c>
      <c r="CM30" s="67"/>
      <c r="CN30" s="67"/>
      <c r="CO30" s="67">
        <f>CO29</f>
        <v>1</v>
      </c>
      <c r="CP30" s="67">
        <v>1</v>
      </c>
      <c r="CQ30" s="83"/>
      <c r="CR30" s="83"/>
      <c r="CS30" s="83">
        <v>0</v>
      </c>
      <c r="CT30" s="67"/>
      <c r="CU30" s="67"/>
      <c r="CV30" s="67">
        <v>1</v>
      </c>
      <c r="CW30" s="67"/>
      <c r="CX30" s="67"/>
      <c r="CY30" s="67">
        <f>CY29</f>
        <v>0.8777132161144985</v>
      </c>
      <c r="CZ30" s="67">
        <v>1</v>
      </c>
      <c r="DA30" s="67">
        <v>0</v>
      </c>
      <c r="DB30" s="84"/>
      <c r="DC30" s="67"/>
      <c r="DD30" s="67">
        <f>DD29</f>
        <v>1</v>
      </c>
      <c r="DE30" s="92"/>
      <c r="DF30" s="92"/>
      <c r="DG30" s="92"/>
      <c r="DH30" s="83"/>
      <c r="DI30" s="83"/>
      <c r="DJ30" s="83" t="s">
        <v>26</v>
      </c>
      <c r="DK30" s="67"/>
      <c r="DL30" s="67"/>
      <c r="DM30" s="67" t="s">
        <v>26</v>
      </c>
      <c r="DN30" s="86" t="s">
        <v>118</v>
      </c>
      <c r="DO30" s="86"/>
      <c r="DP30" s="67">
        <f>DP29</f>
        <v>0</v>
      </c>
      <c r="DQ30" s="67">
        <v>0</v>
      </c>
      <c r="DR30" s="67">
        <v>0</v>
      </c>
      <c r="DS30" s="83"/>
      <c r="DT30" s="83"/>
      <c r="DU30" s="83" t="s">
        <v>26</v>
      </c>
      <c r="DV30" s="98"/>
      <c r="DW30" s="98"/>
      <c r="DX30" s="92"/>
      <c r="DY30" s="67"/>
      <c r="DZ30" s="67"/>
      <c r="EA30" s="67">
        <f>EA29</f>
        <v>0.8888888888888888</v>
      </c>
      <c r="EB30" s="67"/>
      <c r="EC30" s="67"/>
      <c r="ED30" s="67">
        <f>ED29</f>
        <v>0.7777777777777778</v>
      </c>
      <c r="EE30" s="67"/>
      <c r="EF30" s="67"/>
      <c r="EG30" s="67">
        <f>EG29/0.25</f>
        <v>0.8888888888888888</v>
      </c>
      <c r="EH30" s="92"/>
      <c r="EI30" s="92"/>
      <c r="EJ30" s="96"/>
      <c r="EK30" s="50"/>
      <c r="EL30" s="46"/>
      <c r="EM30" s="47"/>
      <c r="EN30" s="43"/>
      <c r="EO30" s="42"/>
    </row>
    <row r="31" spans="1:145" s="1" customFormat="1" ht="18" customHeight="1">
      <c r="A31" s="125">
        <v>816</v>
      </c>
      <c r="B31" s="126" t="s">
        <v>15</v>
      </c>
      <c r="C31" s="159">
        <v>13</v>
      </c>
      <c r="D31" s="131">
        <f>AN31+BU31+DE31+DV31+EH31</f>
        <v>32.34397866954831</v>
      </c>
      <c r="E31" s="131">
        <f>AO31+BV31+DF31+DW31+EI31</f>
        <v>42</v>
      </c>
      <c r="F31" s="154">
        <f>D31/E31*100</f>
        <v>77.00947302273407</v>
      </c>
      <c r="G31" s="60"/>
      <c r="H31" s="61">
        <v>7</v>
      </c>
      <c r="I31" s="61">
        <v>13</v>
      </c>
      <c r="J31" s="62">
        <f>H31/I31</f>
        <v>0.5384615384615384</v>
      </c>
      <c r="K31" s="62">
        <v>0.88</v>
      </c>
      <c r="L31" s="61">
        <v>13</v>
      </c>
      <c r="M31" s="61">
        <v>13</v>
      </c>
      <c r="N31" s="62">
        <f>L31/M31</f>
        <v>1</v>
      </c>
      <c r="O31" s="63">
        <v>17130</v>
      </c>
      <c r="P31" s="63">
        <v>186989</v>
      </c>
      <c r="Q31" s="64">
        <f>O31/P31</f>
        <v>0.09160966687880036</v>
      </c>
      <c r="R31" s="63">
        <v>0</v>
      </c>
      <c r="S31" s="63">
        <v>4</v>
      </c>
      <c r="T31" s="63">
        <f>R31/S31</f>
        <v>0</v>
      </c>
      <c r="U31" s="63" t="s">
        <v>25</v>
      </c>
      <c r="V31" s="63" t="s">
        <v>26</v>
      </c>
      <c r="W31" s="64" t="s">
        <v>26</v>
      </c>
      <c r="X31" s="63">
        <v>3</v>
      </c>
      <c r="Y31" s="63">
        <v>3</v>
      </c>
      <c r="Z31" s="64">
        <f>X31/Y31</f>
        <v>1</v>
      </c>
      <c r="AA31" s="63">
        <v>2</v>
      </c>
      <c r="AB31" s="63">
        <v>9</v>
      </c>
      <c r="AC31" s="64">
        <f>1-AA31/AB31</f>
        <v>0.7777777777777778</v>
      </c>
      <c r="AD31" s="63">
        <v>0</v>
      </c>
      <c r="AE31" s="63">
        <v>290602</v>
      </c>
      <c r="AF31" s="64">
        <f>1-AD31/AE31</f>
        <v>1</v>
      </c>
      <c r="AG31" s="64"/>
      <c r="AH31" s="63">
        <v>31</v>
      </c>
      <c r="AI31" s="63">
        <v>12</v>
      </c>
      <c r="AJ31" s="64">
        <v>0</v>
      </c>
      <c r="AK31" s="63">
        <v>34377</v>
      </c>
      <c r="AL31" s="63">
        <v>304338</v>
      </c>
      <c r="AM31" s="64">
        <f>1-AK31/AL31</f>
        <v>0.887043353113972</v>
      </c>
      <c r="AN31" s="157">
        <f>J32+K32+N32+Q32+Z32+AC32+AF32+AJ32+AM32+T32</f>
        <v>6.174892336232088</v>
      </c>
      <c r="AO31" s="157">
        <v>10</v>
      </c>
      <c r="AP31" s="91">
        <f>AN31/AO31*100</f>
        <v>61.74892336232089</v>
      </c>
      <c r="AQ31" s="83">
        <v>2</v>
      </c>
      <c r="AR31" s="83">
        <v>2</v>
      </c>
      <c r="AS31" s="83">
        <f>AQ31/AR31</f>
        <v>1</v>
      </c>
      <c r="AT31" s="67">
        <v>2</v>
      </c>
      <c r="AU31" s="67">
        <v>12</v>
      </c>
      <c r="AV31" s="67">
        <f>1-AT31/AU31</f>
        <v>0.8333333333333334</v>
      </c>
      <c r="AW31" s="67">
        <v>303416</v>
      </c>
      <c r="AX31" s="67">
        <v>304338</v>
      </c>
      <c r="AY31" s="67">
        <f>AW31/AX31</f>
        <v>0.9969704736181483</v>
      </c>
      <c r="AZ31" s="67">
        <v>206</v>
      </c>
      <c r="BA31" s="67">
        <v>113912</v>
      </c>
      <c r="BB31" s="67">
        <f>1-AZ31/BA31</f>
        <v>0.9981915864878151</v>
      </c>
      <c r="BC31" s="67">
        <v>716</v>
      </c>
      <c r="BD31" s="67">
        <v>196217</v>
      </c>
      <c r="BE31" s="67">
        <f>1-BC31/BD31</f>
        <v>0.9963509787633079</v>
      </c>
      <c r="BF31" s="67">
        <v>53591</v>
      </c>
      <c r="BG31" s="67">
        <v>48875</v>
      </c>
      <c r="BH31" s="67">
        <f>(BF31-BG31)/BG31</f>
        <v>0.09649104859335038</v>
      </c>
      <c r="BI31" s="67">
        <v>3</v>
      </c>
      <c r="BJ31" s="67">
        <v>13</v>
      </c>
      <c r="BK31" s="67">
        <f>BI31/BJ31</f>
        <v>0.23076923076923078</v>
      </c>
      <c r="BL31" s="67">
        <v>111601</v>
      </c>
      <c r="BM31" s="67">
        <v>111601</v>
      </c>
      <c r="BN31" s="67">
        <f>1-BL31/BM31</f>
        <v>0</v>
      </c>
      <c r="BO31" s="67">
        <v>0</v>
      </c>
      <c r="BP31" s="67">
        <v>111601</v>
      </c>
      <c r="BQ31" s="67">
        <f>1-BO31/BP31</f>
        <v>1</v>
      </c>
      <c r="BR31" s="67">
        <v>31209</v>
      </c>
      <c r="BS31" s="67">
        <v>303416.14</v>
      </c>
      <c r="BT31" s="67">
        <f>1-BR31/BS31</f>
        <v>0.8971412661172211</v>
      </c>
      <c r="BU31" s="97">
        <f>AS32+AV32+AY32+BB32+BE32+BH32+BK32+BN32+BQ32+BT32</f>
        <v>8.856265820495707</v>
      </c>
      <c r="BV31" s="97">
        <v>10</v>
      </c>
      <c r="BW31" s="97">
        <f>BU31/BV31*100</f>
        <v>88.56265820495707</v>
      </c>
      <c r="BX31" s="67">
        <v>26</v>
      </c>
      <c r="BY31" s="67">
        <v>26</v>
      </c>
      <c r="BZ31" s="67">
        <f>BX31/BY31</f>
        <v>1</v>
      </c>
      <c r="CA31" s="67">
        <v>26</v>
      </c>
      <c r="CB31" s="67">
        <v>26</v>
      </c>
      <c r="CC31" s="67">
        <f>CA31/CB31</f>
        <v>1</v>
      </c>
      <c r="CD31" s="67">
        <v>4</v>
      </c>
      <c r="CE31" s="67">
        <v>26</v>
      </c>
      <c r="CF31" s="67">
        <f>1-CD31/CE31</f>
        <v>0.8461538461538461</v>
      </c>
      <c r="CG31" s="67">
        <v>24</v>
      </c>
      <c r="CH31" s="67">
        <v>24</v>
      </c>
      <c r="CI31" s="67">
        <f>CG31/CH31</f>
        <v>1</v>
      </c>
      <c r="CJ31" s="67">
        <v>24</v>
      </c>
      <c r="CK31" s="67">
        <v>24</v>
      </c>
      <c r="CL31" s="67">
        <f>CJ31/CK31</f>
        <v>1</v>
      </c>
      <c r="CM31" s="67">
        <v>4</v>
      </c>
      <c r="CN31" s="67">
        <v>24</v>
      </c>
      <c r="CO31" s="67">
        <f>1-CM31/CN31</f>
        <v>0.8333333333333334</v>
      </c>
      <c r="CP31" s="67"/>
      <c r="CQ31" s="67">
        <v>1311</v>
      </c>
      <c r="CR31" s="67">
        <v>0</v>
      </c>
      <c r="CS31" s="67" t="s">
        <v>26</v>
      </c>
      <c r="CT31" s="67">
        <v>87.102</v>
      </c>
      <c r="CU31" s="67">
        <v>65.212</v>
      </c>
      <c r="CV31" s="67">
        <f>CT31/CU31</f>
        <v>1.3356744157517022</v>
      </c>
      <c r="CW31" s="83">
        <v>287.379</v>
      </c>
      <c r="CX31" s="83">
        <f>BP31</f>
        <v>111601</v>
      </c>
      <c r="CY31" s="67">
        <f>1-CW31/CX31</f>
        <v>0.9974249424288313</v>
      </c>
      <c r="CZ31" s="67"/>
      <c r="DA31" s="67"/>
      <c r="DB31" s="83">
        <v>0</v>
      </c>
      <c r="DC31" s="67">
        <v>303416.14</v>
      </c>
      <c r="DD31" s="67">
        <f>1-DB31/DC31</f>
        <v>1</v>
      </c>
      <c r="DE31" s="91">
        <f>BZ32+CC32+CF32+CI32+CL32+CO32+CS32+CV32+CY32+DD32+DA32+CZ32+CP32</f>
        <v>10.679487179487179</v>
      </c>
      <c r="DF31" s="91">
        <v>13</v>
      </c>
      <c r="DG31" s="91">
        <f>DE31/DF31*100</f>
        <v>82.14990138067061</v>
      </c>
      <c r="DH31" s="83">
        <v>5</v>
      </c>
      <c r="DI31" s="83">
        <v>5</v>
      </c>
      <c r="DJ31" s="83">
        <f>DH31/DI31</f>
        <v>1</v>
      </c>
      <c r="DK31" s="67">
        <v>3</v>
      </c>
      <c r="DL31" s="67">
        <v>3</v>
      </c>
      <c r="DM31" s="67">
        <f>DK31/DL31</f>
        <v>1</v>
      </c>
      <c r="DN31" s="67">
        <v>4</v>
      </c>
      <c r="DO31" s="67">
        <v>5</v>
      </c>
      <c r="DP31" s="67">
        <f>DN31/DO31</f>
        <v>0.8</v>
      </c>
      <c r="DQ31" s="83" t="s">
        <v>124</v>
      </c>
      <c r="DR31" s="83" t="s">
        <v>124</v>
      </c>
      <c r="DS31" s="83">
        <v>0</v>
      </c>
      <c r="DT31" s="83">
        <v>7129</v>
      </c>
      <c r="DU31" s="83">
        <f>1-DS31/DT31</f>
        <v>1</v>
      </c>
      <c r="DV31" s="91">
        <f>DJ32+DM32+DP32++DQ32+DR32+DU32</f>
        <v>3.8</v>
      </c>
      <c r="DW31" s="91">
        <v>6</v>
      </c>
      <c r="DX31" s="91">
        <f>DV31/DW31*100</f>
        <v>63.33333333333333</v>
      </c>
      <c r="DY31" s="83">
        <v>6</v>
      </c>
      <c r="DZ31" s="83">
        <v>6</v>
      </c>
      <c r="EA31" s="83">
        <f>DY31/DZ31</f>
        <v>1</v>
      </c>
      <c r="EB31" s="83">
        <v>5</v>
      </c>
      <c r="EC31" s="83">
        <v>6</v>
      </c>
      <c r="ED31" s="83">
        <f>EB31/EC31</f>
        <v>0.8333333333333334</v>
      </c>
      <c r="EE31" s="83">
        <v>3</v>
      </c>
      <c r="EF31" s="83">
        <v>6</v>
      </c>
      <c r="EG31" s="83">
        <f>EE31/EF31</f>
        <v>0.5</v>
      </c>
      <c r="EH31" s="91">
        <f>EA32+ED32+EG32</f>
        <v>2.8333333333333335</v>
      </c>
      <c r="EI31" s="91">
        <v>3</v>
      </c>
      <c r="EJ31" s="95">
        <f>EH31/EI31*100</f>
        <v>94.44444444444446</v>
      </c>
      <c r="EK31" s="50"/>
      <c r="EL31" s="46"/>
      <c r="EM31" s="47"/>
      <c r="EN31" s="43"/>
      <c r="EO31" s="42"/>
    </row>
    <row r="32" spans="1:145" s="1" customFormat="1" ht="12" customHeight="1">
      <c r="A32" s="125"/>
      <c r="B32" s="126"/>
      <c r="C32" s="159"/>
      <c r="D32" s="131"/>
      <c r="E32" s="131"/>
      <c r="F32" s="154"/>
      <c r="G32" s="60"/>
      <c r="H32" s="61"/>
      <c r="I32" s="61"/>
      <c r="J32" s="62">
        <f>J31</f>
        <v>0.5384615384615384</v>
      </c>
      <c r="K32" s="62">
        <f>K31</f>
        <v>0.88</v>
      </c>
      <c r="L32" s="61"/>
      <c r="M32" s="61"/>
      <c r="N32" s="62">
        <f>N31</f>
        <v>1</v>
      </c>
      <c r="O32" s="63"/>
      <c r="P32" s="63"/>
      <c r="Q32" s="64">
        <f>Q31</f>
        <v>0.09160966687880036</v>
      </c>
      <c r="R32" s="63"/>
      <c r="S32" s="63"/>
      <c r="T32" s="63">
        <f>T31</f>
        <v>0</v>
      </c>
      <c r="U32" s="63"/>
      <c r="V32" s="63"/>
      <c r="W32" s="64" t="s">
        <v>26</v>
      </c>
      <c r="X32" s="63"/>
      <c r="Y32" s="63"/>
      <c r="Z32" s="64">
        <f>Z31</f>
        <v>1</v>
      </c>
      <c r="AA32" s="63"/>
      <c r="AB32" s="63"/>
      <c r="AC32" s="64">
        <f>AC31</f>
        <v>0.7777777777777778</v>
      </c>
      <c r="AD32" s="63"/>
      <c r="AE32" s="63"/>
      <c r="AF32" s="64">
        <f>AF31</f>
        <v>1</v>
      </c>
      <c r="AG32" s="66"/>
      <c r="AH32" s="63"/>
      <c r="AI32" s="63"/>
      <c r="AJ32" s="64">
        <v>0</v>
      </c>
      <c r="AK32" s="63"/>
      <c r="AL32" s="63"/>
      <c r="AM32" s="64">
        <f>AM31</f>
        <v>0.887043353113972</v>
      </c>
      <c r="AN32" s="158"/>
      <c r="AO32" s="158"/>
      <c r="AP32" s="92"/>
      <c r="AQ32" s="83"/>
      <c r="AR32" s="83"/>
      <c r="AS32" s="83">
        <f>AS31</f>
        <v>1</v>
      </c>
      <c r="AT32" s="67"/>
      <c r="AU32" s="67"/>
      <c r="AV32" s="67">
        <f>AV31</f>
        <v>0.8333333333333334</v>
      </c>
      <c r="AW32" s="67"/>
      <c r="AX32" s="67"/>
      <c r="AY32" s="67">
        <f>AY31</f>
        <v>0.9969704736181483</v>
      </c>
      <c r="AZ32" s="67"/>
      <c r="BA32" s="67"/>
      <c r="BB32" s="67">
        <f>BB31</f>
        <v>0.9981915864878151</v>
      </c>
      <c r="BC32" s="67"/>
      <c r="BD32" s="67"/>
      <c r="BE32" s="67">
        <f>BE31</f>
        <v>0.9963509787633079</v>
      </c>
      <c r="BF32" s="67"/>
      <c r="BG32" s="67"/>
      <c r="BH32" s="67">
        <f>1-BH31</f>
        <v>0.9035089514066497</v>
      </c>
      <c r="BI32" s="67"/>
      <c r="BJ32" s="67"/>
      <c r="BK32" s="67">
        <f>BK31</f>
        <v>0.23076923076923078</v>
      </c>
      <c r="BL32" s="67"/>
      <c r="BM32" s="67"/>
      <c r="BN32" s="67">
        <v>1</v>
      </c>
      <c r="BO32" s="67"/>
      <c r="BP32" s="67"/>
      <c r="BQ32" s="67">
        <f>BQ31</f>
        <v>1</v>
      </c>
      <c r="BR32" s="67"/>
      <c r="BS32" s="67"/>
      <c r="BT32" s="67">
        <f>BT31</f>
        <v>0.8971412661172211</v>
      </c>
      <c r="BU32" s="98"/>
      <c r="BV32" s="98"/>
      <c r="BW32" s="98"/>
      <c r="BX32" s="67"/>
      <c r="BY32" s="67"/>
      <c r="BZ32" s="67">
        <f>BZ31</f>
        <v>1</v>
      </c>
      <c r="CA32" s="67"/>
      <c r="CB32" s="67"/>
      <c r="CC32" s="67">
        <f>CC31</f>
        <v>1</v>
      </c>
      <c r="CD32" s="67"/>
      <c r="CE32" s="67"/>
      <c r="CF32" s="67">
        <f>CF31</f>
        <v>0.8461538461538461</v>
      </c>
      <c r="CG32" s="67"/>
      <c r="CH32" s="67"/>
      <c r="CI32" s="67">
        <f>CI31</f>
        <v>1</v>
      </c>
      <c r="CJ32" s="67"/>
      <c r="CK32" s="67"/>
      <c r="CL32" s="67">
        <f>CL31</f>
        <v>1</v>
      </c>
      <c r="CM32" s="67"/>
      <c r="CN32" s="67"/>
      <c r="CO32" s="67">
        <f>CO31</f>
        <v>0.8333333333333334</v>
      </c>
      <c r="CP32" s="67">
        <v>1</v>
      </c>
      <c r="CQ32" s="67"/>
      <c r="CR32" s="67"/>
      <c r="CS32" s="67">
        <v>0</v>
      </c>
      <c r="CT32" s="67"/>
      <c r="CU32" s="67"/>
      <c r="CV32" s="67">
        <v>0</v>
      </c>
      <c r="CW32" s="83"/>
      <c r="CX32" s="83"/>
      <c r="CY32" s="83">
        <v>1</v>
      </c>
      <c r="CZ32" s="67">
        <v>1</v>
      </c>
      <c r="DA32" s="67">
        <v>1</v>
      </c>
      <c r="DB32" s="84"/>
      <c r="DC32" s="67"/>
      <c r="DD32" s="67">
        <f>DD31</f>
        <v>1</v>
      </c>
      <c r="DE32" s="92"/>
      <c r="DF32" s="92"/>
      <c r="DG32" s="92"/>
      <c r="DH32" s="83"/>
      <c r="DI32" s="83"/>
      <c r="DJ32" s="83">
        <f>DJ31</f>
        <v>1</v>
      </c>
      <c r="DK32" s="67"/>
      <c r="DL32" s="67"/>
      <c r="DM32" s="67">
        <f>DM31</f>
        <v>1</v>
      </c>
      <c r="DN32" s="86" t="s">
        <v>120</v>
      </c>
      <c r="DO32" s="86"/>
      <c r="DP32" s="67">
        <f>DP31</f>
        <v>0.8</v>
      </c>
      <c r="DQ32" s="83">
        <v>0</v>
      </c>
      <c r="DR32" s="83">
        <v>0</v>
      </c>
      <c r="DS32" s="83"/>
      <c r="DT32" s="83"/>
      <c r="DU32" s="83">
        <f>DU31</f>
        <v>1</v>
      </c>
      <c r="DV32" s="92"/>
      <c r="DW32" s="92"/>
      <c r="DX32" s="92"/>
      <c r="DY32" s="83"/>
      <c r="DZ32" s="83"/>
      <c r="EA32" s="83">
        <f>EA31</f>
        <v>1</v>
      </c>
      <c r="EB32" s="83"/>
      <c r="EC32" s="83"/>
      <c r="ED32" s="83">
        <f>ED31</f>
        <v>0.8333333333333334</v>
      </c>
      <c r="EE32" s="83"/>
      <c r="EF32" s="83"/>
      <c r="EG32" s="83">
        <v>1</v>
      </c>
      <c r="EH32" s="92"/>
      <c r="EI32" s="92"/>
      <c r="EJ32" s="96"/>
      <c r="EK32" s="50"/>
      <c r="EL32" s="46"/>
      <c r="EM32" s="47"/>
      <c r="EN32" s="43"/>
      <c r="EO32" s="42"/>
    </row>
    <row r="33" spans="1:145" s="1" customFormat="1" ht="19.5" customHeight="1">
      <c r="A33" s="125">
        <v>801</v>
      </c>
      <c r="B33" s="126" t="s">
        <v>2</v>
      </c>
      <c r="C33" s="159">
        <v>14</v>
      </c>
      <c r="D33" s="131">
        <f>AN33+BU33+DE33+EH33</f>
        <v>17.004807472381547</v>
      </c>
      <c r="E33" s="131">
        <f>AO33+BV33+DF33+EI33</f>
        <v>23</v>
      </c>
      <c r="F33" s="154">
        <f>D33/E33*100</f>
        <v>73.93394553209369</v>
      </c>
      <c r="G33" s="60"/>
      <c r="H33" s="61" t="s">
        <v>25</v>
      </c>
      <c r="I33" s="61" t="s">
        <v>26</v>
      </c>
      <c r="J33" s="62" t="s">
        <v>26</v>
      </c>
      <c r="K33" s="62" t="s">
        <v>26</v>
      </c>
      <c r="L33" s="61" t="s">
        <v>25</v>
      </c>
      <c r="M33" s="61" t="s">
        <v>26</v>
      </c>
      <c r="N33" s="62" t="s">
        <v>26</v>
      </c>
      <c r="O33" s="63" t="s">
        <v>25</v>
      </c>
      <c r="P33" s="63" t="s">
        <v>26</v>
      </c>
      <c r="Q33" s="64" t="s">
        <v>26</v>
      </c>
      <c r="R33" s="63" t="s">
        <v>25</v>
      </c>
      <c r="S33" s="63" t="s">
        <v>26</v>
      </c>
      <c r="T33" s="63" t="s">
        <v>26</v>
      </c>
      <c r="U33" s="63" t="s">
        <v>25</v>
      </c>
      <c r="V33" s="63" t="s">
        <v>26</v>
      </c>
      <c r="W33" s="64" t="s">
        <v>26</v>
      </c>
      <c r="X33" s="63">
        <v>0</v>
      </c>
      <c r="Y33" s="63">
        <v>2</v>
      </c>
      <c r="Z33" s="64">
        <f>X33/Y33</f>
        <v>0</v>
      </c>
      <c r="AA33" s="63">
        <v>1</v>
      </c>
      <c r="AB33" s="63">
        <v>9</v>
      </c>
      <c r="AC33" s="64">
        <f>1-AA33/AB33</f>
        <v>0.8888888888888888</v>
      </c>
      <c r="AD33" s="63">
        <v>0</v>
      </c>
      <c r="AE33" s="63">
        <v>16242</v>
      </c>
      <c r="AF33" s="64">
        <f>1-AD33/AE33</f>
        <v>1</v>
      </c>
      <c r="AG33" s="64"/>
      <c r="AH33" s="63">
        <v>16</v>
      </c>
      <c r="AI33" s="63">
        <v>12</v>
      </c>
      <c r="AJ33" s="64">
        <v>0</v>
      </c>
      <c r="AK33" s="63">
        <v>3558</v>
      </c>
      <c r="AL33" s="63">
        <v>16063</v>
      </c>
      <c r="AM33" s="64">
        <f>1-AK33/AL33</f>
        <v>0.7784971674033493</v>
      </c>
      <c r="AN33" s="157">
        <f>Z34+AC34+AF34+AJ34+AM34</f>
        <v>2.667386056292238</v>
      </c>
      <c r="AO33" s="157">
        <v>5</v>
      </c>
      <c r="AP33" s="91">
        <f>AN33/AO33*100</f>
        <v>53.34772112584476</v>
      </c>
      <c r="AQ33" s="83">
        <v>2</v>
      </c>
      <c r="AR33" s="83">
        <v>2</v>
      </c>
      <c r="AS33" s="83">
        <f>AQ33/AR33</f>
        <v>1</v>
      </c>
      <c r="AT33" s="67">
        <v>1</v>
      </c>
      <c r="AU33" s="67">
        <v>12</v>
      </c>
      <c r="AV33" s="67">
        <f>1-AT33/AU33</f>
        <v>0.9166666666666666</v>
      </c>
      <c r="AW33" s="67">
        <v>15447</v>
      </c>
      <c r="AX33" s="67">
        <v>16063</v>
      </c>
      <c r="AY33" s="67">
        <f>AW33/AX33</f>
        <v>0.9616509991906866</v>
      </c>
      <c r="AZ33" s="67" t="s">
        <v>26</v>
      </c>
      <c r="BA33" s="67" t="s">
        <v>26</v>
      </c>
      <c r="BB33" s="67" t="s">
        <v>26</v>
      </c>
      <c r="BC33" s="67">
        <v>616</v>
      </c>
      <c r="BD33" s="67">
        <v>16063</v>
      </c>
      <c r="BE33" s="67">
        <f>1-BC33/BD33</f>
        <v>0.9616509991906866</v>
      </c>
      <c r="BF33" s="67">
        <v>5143</v>
      </c>
      <c r="BG33" s="67">
        <v>3861</v>
      </c>
      <c r="BH33" s="67">
        <f>(BF33-BG33)/BG33</f>
        <v>0.33203833203833205</v>
      </c>
      <c r="BI33" s="67" t="s">
        <v>26</v>
      </c>
      <c r="BJ33" s="67" t="s">
        <v>26</v>
      </c>
      <c r="BK33" s="67" t="s">
        <v>26</v>
      </c>
      <c r="BL33" s="67" t="s">
        <v>26</v>
      </c>
      <c r="BM33" s="67" t="s">
        <v>26</v>
      </c>
      <c r="BN33" s="67" t="s">
        <v>26</v>
      </c>
      <c r="BO33" s="67" t="s">
        <v>26</v>
      </c>
      <c r="BP33" s="67" t="s">
        <v>26</v>
      </c>
      <c r="BQ33" s="67" t="s">
        <v>26</v>
      </c>
      <c r="BR33" s="67">
        <v>0</v>
      </c>
      <c r="BS33" s="67">
        <v>15446.61</v>
      </c>
      <c r="BT33" s="67">
        <f>1-BR33/BS33</f>
        <v>1</v>
      </c>
      <c r="BU33" s="97">
        <f>AS34+AV34+AY34+BE34+BH34+BT34</f>
        <v>5.507930333009708</v>
      </c>
      <c r="BV33" s="97">
        <v>6</v>
      </c>
      <c r="BW33" s="97">
        <f>BU33/BV33*100</f>
        <v>91.79883888349512</v>
      </c>
      <c r="BX33" s="67">
        <v>14</v>
      </c>
      <c r="BY33" s="67">
        <v>14</v>
      </c>
      <c r="BZ33" s="67">
        <f>BX33/BY33</f>
        <v>1</v>
      </c>
      <c r="CA33" s="67">
        <v>14</v>
      </c>
      <c r="CB33" s="67">
        <v>14</v>
      </c>
      <c r="CC33" s="67">
        <f>CA33/CB33</f>
        <v>1</v>
      </c>
      <c r="CD33" s="67">
        <v>0</v>
      </c>
      <c r="CE33" s="67">
        <v>14</v>
      </c>
      <c r="CF33" s="67">
        <f>1-CD33/CE33</f>
        <v>1</v>
      </c>
      <c r="CG33" s="67" t="s">
        <v>26</v>
      </c>
      <c r="CH33" s="67" t="s">
        <v>26</v>
      </c>
      <c r="CI33" s="67" t="s">
        <v>26</v>
      </c>
      <c r="CJ33" s="67" t="s">
        <v>26</v>
      </c>
      <c r="CK33" s="67" t="s">
        <v>26</v>
      </c>
      <c r="CL33" s="67" t="s">
        <v>26</v>
      </c>
      <c r="CM33" s="67" t="s">
        <v>26</v>
      </c>
      <c r="CN33" s="67" t="s">
        <v>26</v>
      </c>
      <c r="CO33" s="67" t="s">
        <v>26</v>
      </c>
      <c r="CP33" s="67"/>
      <c r="CQ33" s="67">
        <v>78.4</v>
      </c>
      <c r="CR33" s="67">
        <v>459.8</v>
      </c>
      <c r="CS33" s="67">
        <f>CQ33/CR33</f>
        <v>0.17050891692040018</v>
      </c>
      <c r="CT33" s="67">
        <v>176.7</v>
      </c>
      <c r="CU33" s="67">
        <v>176.7</v>
      </c>
      <c r="CV33" s="67">
        <f>CT33/CU33</f>
        <v>1</v>
      </c>
      <c r="CW33" s="67" t="s">
        <v>26</v>
      </c>
      <c r="CX33" s="67" t="s">
        <v>26</v>
      </c>
      <c r="CY33" s="67" t="s">
        <v>26</v>
      </c>
      <c r="CZ33" s="67"/>
      <c r="DA33" s="67"/>
      <c r="DB33" s="67">
        <v>0</v>
      </c>
      <c r="DC33" s="67">
        <v>15446.61</v>
      </c>
      <c r="DD33" s="67">
        <f>1-DB33/DC33</f>
        <v>1</v>
      </c>
      <c r="DE33" s="91">
        <f>BZ34+CC34+CF34+CS34+CV34+DD34+DA34+CZ34+CP34</f>
        <v>7.8294910830796</v>
      </c>
      <c r="DF33" s="91">
        <v>9</v>
      </c>
      <c r="DG33" s="91">
        <f>DE33/DF33*100</f>
        <v>86.9943453675511</v>
      </c>
      <c r="DH33" s="67" t="s">
        <v>26</v>
      </c>
      <c r="DI33" s="67" t="s">
        <v>26</v>
      </c>
      <c r="DJ33" s="67" t="s">
        <v>26</v>
      </c>
      <c r="DK33" s="67" t="s">
        <v>26</v>
      </c>
      <c r="DL33" s="67" t="s">
        <v>26</v>
      </c>
      <c r="DM33" s="67" t="s">
        <v>26</v>
      </c>
      <c r="DN33" s="67" t="s">
        <v>26</v>
      </c>
      <c r="DO33" s="67" t="s">
        <v>26</v>
      </c>
      <c r="DP33" s="67" t="s">
        <v>26</v>
      </c>
      <c r="DQ33" s="67"/>
      <c r="DR33" s="67"/>
      <c r="DS33" s="67" t="s">
        <v>26</v>
      </c>
      <c r="DT33" s="67" t="s">
        <v>26</v>
      </c>
      <c r="DU33" s="67" t="s">
        <v>26</v>
      </c>
      <c r="DV33" s="91" t="s">
        <v>26</v>
      </c>
      <c r="DW33" s="91" t="s">
        <v>26</v>
      </c>
      <c r="DX33" s="91" t="s">
        <v>26</v>
      </c>
      <c r="DY33" s="67">
        <v>1</v>
      </c>
      <c r="DZ33" s="67">
        <v>1</v>
      </c>
      <c r="EA33" s="67">
        <f>DY33/DZ33</f>
        <v>1</v>
      </c>
      <c r="EB33" s="67">
        <v>0</v>
      </c>
      <c r="EC33" s="67">
        <v>1</v>
      </c>
      <c r="ED33" s="67">
        <f>EB33/EC33</f>
        <v>0</v>
      </c>
      <c r="EE33" s="67">
        <v>0</v>
      </c>
      <c r="EF33" s="67">
        <v>1</v>
      </c>
      <c r="EG33" s="67">
        <f>EE33/EF33</f>
        <v>0</v>
      </c>
      <c r="EH33" s="91">
        <f>EA34+ED34+EG34</f>
        <v>1</v>
      </c>
      <c r="EI33" s="91">
        <v>3</v>
      </c>
      <c r="EJ33" s="95">
        <f>EH33/EI33*100</f>
        <v>33.33333333333333</v>
      </c>
      <c r="EK33" s="51"/>
      <c r="EL33" s="16"/>
      <c r="EM33" s="17"/>
      <c r="EN33" s="27"/>
      <c r="EO33" s="108" t="s">
        <v>1</v>
      </c>
    </row>
    <row r="34" spans="1:145" s="1" customFormat="1" ht="19.5" customHeight="1">
      <c r="A34" s="125"/>
      <c r="B34" s="126"/>
      <c r="C34" s="159"/>
      <c r="D34" s="131"/>
      <c r="E34" s="131"/>
      <c r="F34" s="154"/>
      <c r="G34" s="60"/>
      <c r="H34" s="61"/>
      <c r="I34" s="61"/>
      <c r="J34" s="62" t="s">
        <v>26</v>
      </c>
      <c r="K34" s="62" t="s">
        <v>26</v>
      </c>
      <c r="L34" s="61"/>
      <c r="M34" s="61"/>
      <c r="N34" s="62" t="s">
        <v>26</v>
      </c>
      <c r="O34" s="63"/>
      <c r="P34" s="63"/>
      <c r="Q34" s="64" t="s">
        <v>26</v>
      </c>
      <c r="R34" s="63"/>
      <c r="S34" s="63"/>
      <c r="T34" s="63" t="s">
        <v>26</v>
      </c>
      <c r="U34" s="63"/>
      <c r="V34" s="63"/>
      <c r="W34" s="64" t="s">
        <v>26</v>
      </c>
      <c r="X34" s="63"/>
      <c r="Y34" s="63"/>
      <c r="Z34" s="64">
        <f>Z33</f>
        <v>0</v>
      </c>
      <c r="AA34" s="63"/>
      <c r="AB34" s="63"/>
      <c r="AC34" s="64">
        <f>AC33</f>
        <v>0.8888888888888888</v>
      </c>
      <c r="AD34" s="63"/>
      <c r="AE34" s="63"/>
      <c r="AF34" s="64">
        <f>AF33</f>
        <v>1</v>
      </c>
      <c r="AG34" s="64"/>
      <c r="AH34" s="63"/>
      <c r="AI34" s="63"/>
      <c r="AJ34" s="64">
        <v>0</v>
      </c>
      <c r="AK34" s="63"/>
      <c r="AL34" s="63"/>
      <c r="AM34" s="64">
        <f>AM33</f>
        <v>0.7784971674033493</v>
      </c>
      <c r="AN34" s="158"/>
      <c r="AO34" s="158"/>
      <c r="AP34" s="92"/>
      <c r="AQ34" s="83"/>
      <c r="AR34" s="83"/>
      <c r="AS34" s="83">
        <f>AS33</f>
        <v>1</v>
      </c>
      <c r="AT34" s="67"/>
      <c r="AU34" s="67"/>
      <c r="AV34" s="67">
        <f>AV33</f>
        <v>0.9166666666666666</v>
      </c>
      <c r="AW34" s="67"/>
      <c r="AX34" s="67"/>
      <c r="AY34" s="67">
        <f>AY33</f>
        <v>0.9616509991906866</v>
      </c>
      <c r="AZ34" s="67"/>
      <c r="BA34" s="67"/>
      <c r="BB34" s="67" t="s">
        <v>26</v>
      </c>
      <c r="BC34" s="67"/>
      <c r="BD34" s="67"/>
      <c r="BE34" s="67">
        <f>BE33</f>
        <v>0.9616509991906866</v>
      </c>
      <c r="BF34" s="67"/>
      <c r="BG34" s="67"/>
      <c r="BH34" s="67">
        <f>1-BH33</f>
        <v>0.667961667961668</v>
      </c>
      <c r="BI34" s="67"/>
      <c r="BJ34" s="67"/>
      <c r="BK34" s="67" t="s">
        <v>26</v>
      </c>
      <c r="BL34" s="67"/>
      <c r="BM34" s="67"/>
      <c r="BN34" s="67" t="s">
        <v>26</v>
      </c>
      <c r="BO34" s="67"/>
      <c r="BP34" s="67"/>
      <c r="BQ34" s="67" t="s">
        <v>26</v>
      </c>
      <c r="BR34" s="67"/>
      <c r="BS34" s="67"/>
      <c r="BT34" s="67">
        <f>BT33</f>
        <v>1</v>
      </c>
      <c r="BU34" s="98"/>
      <c r="BV34" s="98"/>
      <c r="BW34" s="98"/>
      <c r="BX34" s="67"/>
      <c r="BY34" s="67"/>
      <c r="BZ34" s="67">
        <f>BZ33</f>
        <v>1</v>
      </c>
      <c r="CA34" s="67"/>
      <c r="CB34" s="67"/>
      <c r="CC34" s="67">
        <f>CC33</f>
        <v>1</v>
      </c>
      <c r="CD34" s="67"/>
      <c r="CE34" s="67"/>
      <c r="CF34" s="67">
        <f>CF33</f>
        <v>1</v>
      </c>
      <c r="CG34" s="67"/>
      <c r="CH34" s="67"/>
      <c r="CI34" s="67" t="s">
        <v>26</v>
      </c>
      <c r="CJ34" s="67"/>
      <c r="CK34" s="67"/>
      <c r="CL34" s="67" t="s">
        <v>26</v>
      </c>
      <c r="CM34" s="67"/>
      <c r="CN34" s="67"/>
      <c r="CO34" s="67" t="s">
        <v>26</v>
      </c>
      <c r="CP34" s="67">
        <v>1</v>
      </c>
      <c r="CQ34" s="84"/>
      <c r="CR34" s="84"/>
      <c r="CS34" s="67">
        <f>1-CS33</f>
        <v>0.8294910830795998</v>
      </c>
      <c r="CT34" s="67"/>
      <c r="CU34" s="67"/>
      <c r="CV34" s="67">
        <f>1-CV33</f>
        <v>0</v>
      </c>
      <c r="CW34" s="67"/>
      <c r="CX34" s="67"/>
      <c r="CY34" s="67" t="s">
        <v>26</v>
      </c>
      <c r="CZ34" s="67">
        <v>1</v>
      </c>
      <c r="DA34" s="67">
        <v>1</v>
      </c>
      <c r="DB34" s="67"/>
      <c r="DC34" s="67"/>
      <c r="DD34" s="67">
        <f>DD33</f>
        <v>1</v>
      </c>
      <c r="DE34" s="92"/>
      <c r="DF34" s="92"/>
      <c r="DG34" s="92"/>
      <c r="DH34" s="67"/>
      <c r="DI34" s="67"/>
      <c r="DJ34" s="67" t="s">
        <v>26</v>
      </c>
      <c r="DK34" s="67"/>
      <c r="DL34" s="67"/>
      <c r="DM34" s="67" t="s">
        <v>26</v>
      </c>
      <c r="DN34" s="67"/>
      <c r="DO34" s="67"/>
      <c r="DP34" s="67" t="s">
        <v>26</v>
      </c>
      <c r="DQ34" s="67" t="s">
        <v>26</v>
      </c>
      <c r="DR34" s="67" t="s">
        <v>26</v>
      </c>
      <c r="DS34" s="67"/>
      <c r="DT34" s="67"/>
      <c r="DU34" s="67" t="s">
        <v>26</v>
      </c>
      <c r="DV34" s="92"/>
      <c r="DW34" s="92"/>
      <c r="DX34" s="92"/>
      <c r="DY34" s="67"/>
      <c r="DZ34" s="67"/>
      <c r="EA34" s="67">
        <f>EA33</f>
        <v>1</v>
      </c>
      <c r="EB34" s="67"/>
      <c r="EC34" s="67"/>
      <c r="ED34" s="67">
        <f>ED33</f>
        <v>0</v>
      </c>
      <c r="EE34" s="67"/>
      <c r="EF34" s="67"/>
      <c r="EG34" s="67">
        <f>EG33/0.25</f>
        <v>0</v>
      </c>
      <c r="EH34" s="92"/>
      <c r="EI34" s="92"/>
      <c r="EJ34" s="96"/>
      <c r="EK34" s="52">
        <f>EH39+DV39+DE39+BU39+AN39</f>
        <v>28.77326846236344</v>
      </c>
      <c r="EL34" s="18">
        <f>EI39+DW39+DF39+BV39+AO39</f>
        <v>42</v>
      </c>
      <c r="EM34" s="19">
        <f>EK34/EL34</f>
        <v>0.6850778205324628</v>
      </c>
      <c r="EN34" s="27">
        <v>17</v>
      </c>
      <c r="EO34" s="109"/>
    </row>
    <row r="35" spans="1:145" s="1" customFormat="1" ht="19.5" customHeight="1">
      <c r="A35" s="125">
        <v>818</v>
      </c>
      <c r="B35" s="126" t="s">
        <v>17</v>
      </c>
      <c r="C35" s="159">
        <v>15</v>
      </c>
      <c r="D35" s="131">
        <f>AN35+BU35+DE35+DV35+EH35</f>
        <v>29.432086516766887</v>
      </c>
      <c r="E35" s="131">
        <f>AO35+BV35+DF35+DW35+EI35</f>
        <v>41</v>
      </c>
      <c r="F35" s="154">
        <f>D35/E35*100</f>
        <v>71.78557687016314</v>
      </c>
      <c r="G35" s="60"/>
      <c r="H35" s="61">
        <v>12</v>
      </c>
      <c r="I35" s="61">
        <v>13</v>
      </c>
      <c r="J35" s="62">
        <f>H35/I35</f>
        <v>0.9230769230769231</v>
      </c>
      <c r="K35" s="62">
        <v>0.86</v>
      </c>
      <c r="L35" s="61">
        <v>13</v>
      </c>
      <c r="M35" s="61">
        <v>13</v>
      </c>
      <c r="N35" s="62">
        <f>L35/M35</f>
        <v>1</v>
      </c>
      <c r="O35" s="63">
        <v>19328</v>
      </c>
      <c r="P35" s="63">
        <v>188217</v>
      </c>
      <c r="Q35" s="64">
        <f>O35/P35</f>
        <v>0.10268998018244899</v>
      </c>
      <c r="R35" s="63">
        <v>0</v>
      </c>
      <c r="S35" s="63">
        <v>2</v>
      </c>
      <c r="T35" s="63">
        <f>R35/S35</f>
        <v>0</v>
      </c>
      <c r="U35" s="63" t="s">
        <v>25</v>
      </c>
      <c r="V35" s="63" t="s">
        <v>26</v>
      </c>
      <c r="W35" s="64" t="s">
        <v>26</v>
      </c>
      <c r="X35" s="63">
        <v>2</v>
      </c>
      <c r="Y35" s="63">
        <v>2</v>
      </c>
      <c r="Z35" s="64">
        <f>X35/Y35</f>
        <v>1</v>
      </c>
      <c r="AA35" s="63">
        <v>2</v>
      </c>
      <c r="AB35" s="63">
        <v>9</v>
      </c>
      <c r="AC35" s="64">
        <f>1-AA35/AB35</f>
        <v>0.7777777777777778</v>
      </c>
      <c r="AD35" s="63">
        <v>0</v>
      </c>
      <c r="AE35" s="63">
        <v>185254</v>
      </c>
      <c r="AF35" s="64">
        <f>1-AD35/AE35</f>
        <v>1</v>
      </c>
      <c r="AG35" s="64"/>
      <c r="AH35" s="63">
        <v>12</v>
      </c>
      <c r="AI35" s="63">
        <v>12</v>
      </c>
      <c r="AJ35" s="64">
        <f>1-AH35/AI35</f>
        <v>0</v>
      </c>
      <c r="AK35" s="63">
        <v>3994</v>
      </c>
      <c r="AL35" s="63">
        <v>188570</v>
      </c>
      <c r="AM35" s="64">
        <f>1-AK35/AL35</f>
        <v>0.9788195365116402</v>
      </c>
      <c r="AN35" s="157">
        <f>J36+K36+N36+Q36+Z36+AC36+AF36+AJ36+AM36+T36</f>
        <v>6.64236421754879</v>
      </c>
      <c r="AO35" s="157">
        <v>10</v>
      </c>
      <c r="AP35" s="91">
        <f>AN35/AO35*100</f>
        <v>66.42364217548791</v>
      </c>
      <c r="AQ35" s="67">
        <v>2</v>
      </c>
      <c r="AR35" s="67">
        <v>2</v>
      </c>
      <c r="AS35" s="67">
        <f>AQ35/AR35</f>
        <v>1</v>
      </c>
      <c r="AT35" s="67">
        <v>1</v>
      </c>
      <c r="AU35" s="67">
        <v>12</v>
      </c>
      <c r="AV35" s="67">
        <f>1-AT35/AU35</f>
        <v>0.9166666666666666</v>
      </c>
      <c r="AW35" s="67">
        <v>188533</v>
      </c>
      <c r="AX35" s="67">
        <v>188570</v>
      </c>
      <c r="AY35" s="67">
        <f>AW35/AX35</f>
        <v>0.9998037863923211</v>
      </c>
      <c r="AZ35" s="67">
        <v>1</v>
      </c>
      <c r="BA35" s="67">
        <v>2050</v>
      </c>
      <c r="BB35" s="67">
        <f>1-AZ35/BA35</f>
        <v>0.9995121951219512</v>
      </c>
      <c r="BC35" s="67">
        <v>36</v>
      </c>
      <c r="BD35" s="67">
        <v>184848</v>
      </c>
      <c r="BE35" s="67">
        <f>1-BC35/BD35</f>
        <v>0.9998052453908076</v>
      </c>
      <c r="BF35" s="67">
        <v>57361</v>
      </c>
      <c r="BG35" s="67">
        <v>46203</v>
      </c>
      <c r="BH35" s="67">
        <f>(BF35-BG35)/BG35</f>
        <v>0.2414994697314027</v>
      </c>
      <c r="BI35" s="67">
        <v>1</v>
      </c>
      <c r="BJ35" s="67">
        <v>6</v>
      </c>
      <c r="BK35" s="67">
        <f>BI35/BJ35</f>
        <v>0.16666666666666666</v>
      </c>
      <c r="BL35" s="67">
        <v>2346</v>
      </c>
      <c r="BM35" s="67">
        <v>2317</v>
      </c>
      <c r="BN35" s="67">
        <f>BL35/BM35-1</f>
        <v>0.012516184721622858</v>
      </c>
      <c r="BO35" s="67" t="s">
        <v>26</v>
      </c>
      <c r="BP35" s="67" t="s">
        <v>26</v>
      </c>
      <c r="BQ35" s="67" t="s">
        <v>26</v>
      </c>
      <c r="BR35" s="67">
        <v>0</v>
      </c>
      <c r="BS35" s="67">
        <v>188532.69</v>
      </c>
      <c r="BT35" s="67">
        <f>1-BR35/BS35</f>
        <v>1</v>
      </c>
      <c r="BU35" s="97">
        <f>AS36+AV36+AY36+BB36+BE36+BH36+BK36+BN36+BT36</f>
        <v>7.840955090507011</v>
      </c>
      <c r="BV35" s="97">
        <v>9</v>
      </c>
      <c r="BW35" s="97">
        <f>BU35/BV35*100</f>
        <v>87.12172322785567</v>
      </c>
      <c r="BX35" s="67">
        <v>7</v>
      </c>
      <c r="BY35" s="67">
        <v>24</v>
      </c>
      <c r="BZ35" s="67">
        <f>BX35/BY35</f>
        <v>0.2916666666666667</v>
      </c>
      <c r="CA35" s="67">
        <v>24</v>
      </c>
      <c r="CB35" s="67">
        <v>24</v>
      </c>
      <c r="CC35" s="67">
        <f>CA35/CB35</f>
        <v>1</v>
      </c>
      <c r="CD35" s="67">
        <v>12</v>
      </c>
      <c r="CE35" s="67">
        <v>24</v>
      </c>
      <c r="CF35" s="67">
        <f>1-CD35/CE35</f>
        <v>0.5</v>
      </c>
      <c r="CG35" s="67">
        <v>5</v>
      </c>
      <c r="CH35" s="67">
        <v>24</v>
      </c>
      <c r="CI35" s="67">
        <f>CG35/CH35</f>
        <v>0.20833333333333334</v>
      </c>
      <c r="CJ35" s="67">
        <v>24</v>
      </c>
      <c r="CK35" s="67">
        <v>24</v>
      </c>
      <c r="CL35" s="67">
        <f>CJ35/CK35</f>
        <v>1</v>
      </c>
      <c r="CM35" s="67">
        <v>10</v>
      </c>
      <c r="CN35" s="67">
        <v>24</v>
      </c>
      <c r="CO35" s="67">
        <f>1-CM35/CN35</f>
        <v>0.5833333333333333</v>
      </c>
      <c r="CP35" s="67"/>
      <c r="CQ35" s="67">
        <v>22.048</v>
      </c>
      <c r="CR35" s="67">
        <v>34.745</v>
      </c>
      <c r="CS35" s="67">
        <f>CQ35/CR35</f>
        <v>0.6345661246222478</v>
      </c>
      <c r="CT35" s="67">
        <v>1253.516</v>
      </c>
      <c r="CU35" s="67">
        <v>1158.012</v>
      </c>
      <c r="CV35" s="67">
        <f>CT35/CU35</f>
        <v>1.0824723750703793</v>
      </c>
      <c r="CW35" s="67">
        <v>0</v>
      </c>
      <c r="CX35" s="67">
        <v>2317</v>
      </c>
      <c r="CY35" s="67">
        <f>1-CW35/CX35</f>
        <v>1</v>
      </c>
      <c r="CZ35" s="67"/>
      <c r="DA35" s="67"/>
      <c r="DB35" s="67">
        <v>0</v>
      </c>
      <c r="DC35" s="67">
        <v>188532.69</v>
      </c>
      <c r="DD35" s="67">
        <f>1-DB35/DC35</f>
        <v>1</v>
      </c>
      <c r="DE35" s="91">
        <f>BZ36+CC36+CF36+CI36+CL36+CO36+CS36+CV36+DD36+DA36+CZ36+CP36</f>
        <v>7.948767208711085</v>
      </c>
      <c r="DF35" s="91">
        <v>13</v>
      </c>
      <c r="DG35" s="91">
        <f>DE35/DF35*100</f>
        <v>61.14436314393142</v>
      </c>
      <c r="DH35" s="83">
        <v>10</v>
      </c>
      <c r="DI35" s="83">
        <v>10</v>
      </c>
      <c r="DJ35" s="83">
        <f>DH35/DI35</f>
        <v>1</v>
      </c>
      <c r="DK35" s="67">
        <v>1</v>
      </c>
      <c r="DL35" s="67">
        <v>1</v>
      </c>
      <c r="DM35" s="67">
        <f>DK35/DL35</f>
        <v>1</v>
      </c>
      <c r="DN35" s="67">
        <v>10</v>
      </c>
      <c r="DO35" s="67">
        <v>10</v>
      </c>
      <c r="DP35" s="67">
        <f>DN35/DO35</f>
        <v>1</v>
      </c>
      <c r="DQ35" s="67" t="s">
        <v>125</v>
      </c>
      <c r="DR35" s="67" t="s">
        <v>125</v>
      </c>
      <c r="DS35" s="83">
        <v>0</v>
      </c>
      <c r="DT35" s="83">
        <v>12667</v>
      </c>
      <c r="DU35" s="83">
        <f>1-DS35/DT35</f>
        <v>1</v>
      </c>
      <c r="DV35" s="91">
        <f>DJ36+DM36+DP36+DQ36+DR36+DU36</f>
        <v>6</v>
      </c>
      <c r="DW35" s="97">
        <v>6</v>
      </c>
      <c r="DX35" s="91">
        <f>DV35/DW35*100</f>
        <v>100</v>
      </c>
      <c r="DY35" s="67">
        <v>2</v>
      </c>
      <c r="DZ35" s="67">
        <v>2</v>
      </c>
      <c r="EA35" s="67">
        <f>DY35/DZ35</f>
        <v>1</v>
      </c>
      <c r="EB35" s="67">
        <v>0</v>
      </c>
      <c r="EC35" s="67">
        <v>2</v>
      </c>
      <c r="ED35" s="67">
        <f>EB35/EC35</f>
        <v>0</v>
      </c>
      <c r="EE35" s="67">
        <v>0</v>
      </c>
      <c r="EF35" s="67">
        <v>2</v>
      </c>
      <c r="EG35" s="67">
        <f>EE35/EF35</f>
        <v>0</v>
      </c>
      <c r="EH35" s="91">
        <f>EA36+ED36+EG36</f>
        <v>1</v>
      </c>
      <c r="EI35" s="91">
        <v>3</v>
      </c>
      <c r="EJ35" s="95">
        <f>EH35/EI35*100</f>
        <v>33.33333333333333</v>
      </c>
      <c r="EK35" s="53"/>
      <c r="EL35" s="20"/>
      <c r="EM35" s="21"/>
      <c r="EN35" s="28"/>
      <c r="EO35" s="101" t="s">
        <v>2</v>
      </c>
    </row>
    <row r="36" spans="1:145" s="1" customFormat="1" ht="11.25" customHeight="1">
      <c r="A36" s="125"/>
      <c r="B36" s="126"/>
      <c r="C36" s="159"/>
      <c r="D36" s="131"/>
      <c r="E36" s="131"/>
      <c r="F36" s="154"/>
      <c r="G36" s="60"/>
      <c r="H36" s="61"/>
      <c r="I36" s="61"/>
      <c r="J36" s="62">
        <f>J35</f>
        <v>0.9230769230769231</v>
      </c>
      <c r="K36" s="62">
        <f>K35</f>
        <v>0.86</v>
      </c>
      <c r="L36" s="61"/>
      <c r="M36" s="61"/>
      <c r="N36" s="62">
        <f>N35</f>
        <v>1</v>
      </c>
      <c r="O36" s="63"/>
      <c r="P36" s="63"/>
      <c r="Q36" s="64">
        <f>Q35</f>
        <v>0.10268998018244899</v>
      </c>
      <c r="R36" s="63"/>
      <c r="S36" s="63"/>
      <c r="T36" s="63">
        <f>T35</f>
        <v>0</v>
      </c>
      <c r="U36" s="63"/>
      <c r="V36" s="63"/>
      <c r="W36" s="64" t="s">
        <v>26</v>
      </c>
      <c r="X36" s="63"/>
      <c r="Y36" s="63"/>
      <c r="Z36" s="64">
        <f>Z35</f>
        <v>1</v>
      </c>
      <c r="AA36" s="63"/>
      <c r="AB36" s="63"/>
      <c r="AC36" s="64">
        <f>AC35</f>
        <v>0.7777777777777778</v>
      </c>
      <c r="AD36" s="63"/>
      <c r="AE36" s="63"/>
      <c r="AF36" s="64">
        <f>AF35</f>
        <v>1</v>
      </c>
      <c r="AG36" s="66"/>
      <c r="AH36" s="63"/>
      <c r="AI36" s="63"/>
      <c r="AJ36" s="64">
        <f>AJ35</f>
        <v>0</v>
      </c>
      <c r="AK36" s="63"/>
      <c r="AL36" s="63"/>
      <c r="AM36" s="64">
        <f>AM35</f>
        <v>0.9788195365116402</v>
      </c>
      <c r="AN36" s="158"/>
      <c r="AO36" s="158"/>
      <c r="AP36" s="92"/>
      <c r="AQ36" s="67"/>
      <c r="AR36" s="67"/>
      <c r="AS36" s="67">
        <f>AS35</f>
        <v>1</v>
      </c>
      <c r="AT36" s="67"/>
      <c r="AU36" s="67"/>
      <c r="AV36" s="67">
        <f>AV35</f>
        <v>0.9166666666666666</v>
      </c>
      <c r="AW36" s="67"/>
      <c r="AX36" s="67"/>
      <c r="AY36" s="67">
        <f>AY35</f>
        <v>0.9998037863923211</v>
      </c>
      <c r="AZ36" s="67"/>
      <c r="BA36" s="67"/>
      <c r="BB36" s="67">
        <f>BB35</f>
        <v>0.9995121951219512</v>
      </c>
      <c r="BC36" s="67"/>
      <c r="BD36" s="67"/>
      <c r="BE36" s="67">
        <f>BE35</f>
        <v>0.9998052453908076</v>
      </c>
      <c r="BF36" s="67"/>
      <c r="BG36" s="67"/>
      <c r="BH36" s="67">
        <f>1-BH35</f>
        <v>0.7585005302685973</v>
      </c>
      <c r="BI36" s="67"/>
      <c r="BJ36" s="67"/>
      <c r="BK36" s="67">
        <f>BK35</f>
        <v>0.16666666666666666</v>
      </c>
      <c r="BL36" s="67"/>
      <c r="BM36" s="67"/>
      <c r="BN36" s="67">
        <v>1</v>
      </c>
      <c r="BO36" s="67"/>
      <c r="BP36" s="67"/>
      <c r="BQ36" s="67" t="s">
        <v>26</v>
      </c>
      <c r="BR36" s="67"/>
      <c r="BS36" s="67"/>
      <c r="BT36" s="67">
        <f>BT35</f>
        <v>1</v>
      </c>
      <c r="BU36" s="98"/>
      <c r="BV36" s="98"/>
      <c r="BW36" s="98"/>
      <c r="BX36" s="67"/>
      <c r="BY36" s="67"/>
      <c r="BZ36" s="67">
        <f>BZ35</f>
        <v>0.2916666666666667</v>
      </c>
      <c r="CA36" s="67"/>
      <c r="CB36" s="67"/>
      <c r="CC36" s="67">
        <f>CC35</f>
        <v>1</v>
      </c>
      <c r="CD36" s="67"/>
      <c r="CE36" s="67"/>
      <c r="CF36" s="67">
        <f>CF35</f>
        <v>0.5</v>
      </c>
      <c r="CG36" s="67"/>
      <c r="CH36" s="67"/>
      <c r="CI36" s="67">
        <f>CI35</f>
        <v>0.20833333333333334</v>
      </c>
      <c r="CJ36" s="67"/>
      <c r="CK36" s="67"/>
      <c r="CL36" s="67">
        <f>CL35</f>
        <v>1</v>
      </c>
      <c r="CM36" s="67"/>
      <c r="CN36" s="67"/>
      <c r="CO36" s="67">
        <f>CO35</f>
        <v>0.5833333333333333</v>
      </c>
      <c r="CP36" s="67">
        <v>1</v>
      </c>
      <c r="CQ36" s="67"/>
      <c r="CR36" s="67"/>
      <c r="CS36" s="67">
        <f>1-CS35</f>
        <v>0.3654338753777522</v>
      </c>
      <c r="CT36" s="67"/>
      <c r="CU36" s="67"/>
      <c r="CV36" s="67">
        <v>0</v>
      </c>
      <c r="CW36" s="67"/>
      <c r="CX36" s="67"/>
      <c r="CY36" s="67">
        <f>CY35</f>
        <v>1</v>
      </c>
      <c r="CZ36" s="67">
        <v>1</v>
      </c>
      <c r="DA36" s="67">
        <v>1</v>
      </c>
      <c r="DB36" s="67"/>
      <c r="DC36" s="67"/>
      <c r="DD36" s="67">
        <f>DD35</f>
        <v>1</v>
      </c>
      <c r="DE36" s="92"/>
      <c r="DF36" s="92"/>
      <c r="DG36" s="92"/>
      <c r="DH36" s="83"/>
      <c r="DI36" s="83"/>
      <c r="DJ36" s="83">
        <f>DJ35</f>
        <v>1</v>
      </c>
      <c r="DK36" s="67"/>
      <c r="DL36" s="67"/>
      <c r="DM36" s="67">
        <f>DM35</f>
        <v>1</v>
      </c>
      <c r="DN36" s="67"/>
      <c r="DO36" s="67"/>
      <c r="DP36" s="67">
        <f>DP35</f>
        <v>1</v>
      </c>
      <c r="DQ36" s="67">
        <v>1</v>
      </c>
      <c r="DR36" s="67">
        <v>1</v>
      </c>
      <c r="DS36" s="83"/>
      <c r="DT36" s="83"/>
      <c r="DU36" s="83">
        <f>DU35</f>
        <v>1</v>
      </c>
      <c r="DV36" s="92"/>
      <c r="DW36" s="98"/>
      <c r="DX36" s="92"/>
      <c r="DY36" s="67"/>
      <c r="DZ36" s="67"/>
      <c r="EA36" s="67">
        <f>EA35</f>
        <v>1</v>
      </c>
      <c r="EB36" s="67"/>
      <c r="EC36" s="67"/>
      <c r="ED36" s="67">
        <f>ED35</f>
        <v>0</v>
      </c>
      <c r="EE36" s="67"/>
      <c r="EF36" s="67"/>
      <c r="EG36" s="67">
        <v>0</v>
      </c>
      <c r="EH36" s="92"/>
      <c r="EI36" s="92"/>
      <c r="EJ36" s="96"/>
      <c r="EK36" s="52">
        <f>EH33+DE33+BU33+AN33</f>
        <v>17.004807472381543</v>
      </c>
      <c r="EL36" s="18">
        <f>EI33+DF33+BV33+AO33</f>
        <v>23</v>
      </c>
      <c r="EM36" s="19">
        <f>EK36/EL36</f>
        <v>0.7393394553209367</v>
      </c>
      <c r="EN36" s="27">
        <v>14</v>
      </c>
      <c r="EO36" s="101"/>
    </row>
    <row r="37" spans="1:145" s="1" customFormat="1" ht="19.5" customHeight="1">
      <c r="A37" s="125">
        <v>808</v>
      </c>
      <c r="B37" s="126" t="s">
        <v>9</v>
      </c>
      <c r="C37" s="159">
        <v>16</v>
      </c>
      <c r="D37" s="131">
        <f>AN37+BU37+DE37+EH37</f>
        <v>16.2482008105859</v>
      </c>
      <c r="E37" s="131">
        <f>AO37+BV37+DF37+EI37</f>
        <v>23</v>
      </c>
      <c r="F37" s="154">
        <f>D37/E37*100</f>
        <v>70.64435135037348</v>
      </c>
      <c r="G37" s="60"/>
      <c r="H37" s="61" t="s">
        <v>25</v>
      </c>
      <c r="I37" s="61" t="s">
        <v>26</v>
      </c>
      <c r="J37" s="62" t="s">
        <v>26</v>
      </c>
      <c r="K37" s="62" t="s">
        <v>26</v>
      </c>
      <c r="L37" s="61" t="s">
        <v>25</v>
      </c>
      <c r="M37" s="61" t="s">
        <v>26</v>
      </c>
      <c r="N37" s="62" t="s">
        <v>26</v>
      </c>
      <c r="O37" s="63" t="s">
        <v>25</v>
      </c>
      <c r="P37" s="63" t="s">
        <v>26</v>
      </c>
      <c r="Q37" s="64" t="s">
        <v>26</v>
      </c>
      <c r="R37" s="63" t="s">
        <v>25</v>
      </c>
      <c r="S37" s="63" t="s">
        <v>26</v>
      </c>
      <c r="T37" s="63" t="s">
        <v>26</v>
      </c>
      <c r="U37" s="63" t="s">
        <v>25</v>
      </c>
      <c r="V37" s="63" t="s">
        <v>26</v>
      </c>
      <c r="W37" s="64" t="s">
        <v>26</v>
      </c>
      <c r="X37" s="63">
        <v>0</v>
      </c>
      <c r="Y37" s="63">
        <v>1</v>
      </c>
      <c r="Z37" s="64">
        <f>X37/Y37</f>
        <v>0</v>
      </c>
      <c r="AA37" s="63">
        <v>1</v>
      </c>
      <c r="AB37" s="63">
        <v>9</v>
      </c>
      <c r="AC37" s="64">
        <f>1-AA37/AB37</f>
        <v>0.8888888888888888</v>
      </c>
      <c r="AD37" s="63">
        <v>0</v>
      </c>
      <c r="AE37" s="63">
        <v>4691</v>
      </c>
      <c r="AF37" s="64">
        <f>1-AD37/AE37</f>
        <v>1</v>
      </c>
      <c r="AG37" s="64"/>
      <c r="AH37" s="63">
        <v>9</v>
      </c>
      <c r="AI37" s="63">
        <v>12</v>
      </c>
      <c r="AJ37" s="64">
        <f>1-AH37/AI37</f>
        <v>0.25</v>
      </c>
      <c r="AK37" s="63">
        <v>513</v>
      </c>
      <c r="AL37" s="63">
        <v>5211</v>
      </c>
      <c r="AM37" s="64">
        <f>1-AK37/AL37</f>
        <v>0.9015544041450777</v>
      </c>
      <c r="AN37" s="157">
        <f>Z38+AC38+AF38+AJ38+AM38</f>
        <v>3.0404432930339667</v>
      </c>
      <c r="AO37" s="157">
        <v>5</v>
      </c>
      <c r="AP37" s="91">
        <f>AN37/AO37*100</f>
        <v>60.808865860679326</v>
      </c>
      <c r="AQ37" s="83">
        <v>2</v>
      </c>
      <c r="AR37" s="83">
        <v>2</v>
      </c>
      <c r="AS37" s="83">
        <f>AQ37/AR37</f>
        <v>1</v>
      </c>
      <c r="AT37" s="67">
        <v>0</v>
      </c>
      <c r="AU37" s="67">
        <v>12</v>
      </c>
      <c r="AV37" s="67">
        <f>1-AT37/AU37</f>
        <v>1</v>
      </c>
      <c r="AW37" s="67">
        <v>5210</v>
      </c>
      <c r="AX37" s="67">
        <v>5211</v>
      </c>
      <c r="AY37" s="67">
        <f>AW37/AX37</f>
        <v>0.9998080982536941</v>
      </c>
      <c r="AZ37" s="67" t="s">
        <v>26</v>
      </c>
      <c r="BA37" s="67" t="s">
        <v>26</v>
      </c>
      <c r="BB37" s="67" t="s">
        <v>26</v>
      </c>
      <c r="BC37" s="67">
        <v>1</v>
      </c>
      <c r="BD37" s="67">
        <v>5211</v>
      </c>
      <c r="BE37" s="67">
        <f>1-BC37/BD37</f>
        <v>0.9998080982536941</v>
      </c>
      <c r="BF37" s="67">
        <v>2333</v>
      </c>
      <c r="BG37" s="67">
        <v>1302</v>
      </c>
      <c r="BH37" s="67">
        <f>(BF37-BG37)/BG37</f>
        <v>0.7918586789554531</v>
      </c>
      <c r="BI37" s="67" t="s">
        <v>26</v>
      </c>
      <c r="BJ37" s="67" t="s">
        <v>26</v>
      </c>
      <c r="BK37" s="67" t="s">
        <v>26</v>
      </c>
      <c r="BL37" s="67" t="s">
        <v>26</v>
      </c>
      <c r="BM37" s="67" t="s">
        <v>26</v>
      </c>
      <c r="BN37" s="67" t="s">
        <v>26</v>
      </c>
      <c r="BO37" s="67" t="s">
        <v>26</v>
      </c>
      <c r="BP37" s="67" t="s">
        <v>26</v>
      </c>
      <c r="BQ37" s="67" t="s">
        <v>26</v>
      </c>
      <c r="BR37" s="67">
        <v>0</v>
      </c>
      <c r="BS37" s="67">
        <v>5209.54</v>
      </c>
      <c r="BT37" s="67">
        <f>1-BR37/BS37</f>
        <v>1</v>
      </c>
      <c r="BU37" s="97">
        <f>AS38+AV38+AY38+BE38+BH38+BT38</f>
        <v>5.207757517551935</v>
      </c>
      <c r="BV37" s="97">
        <v>6</v>
      </c>
      <c r="BW37" s="97">
        <f>BU37/BV37*100</f>
        <v>86.79595862586558</v>
      </c>
      <c r="BX37" s="67">
        <v>14</v>
      </c>
      <c r="BY37" s="67">
        <v>14</v>
      </c>
      <c r="BZ37" s="67">
        <f>BX37/BY37</f>
        <v>1</v>
      </c>
      <c r="CA37" s="67">
        <v>14</v>
      </c>
      <c r="CB37" s="67">
        <v>14</v>
      </c>
      <c r="CC37" s="67">
        <f>CA37/CB37</f>
        <v>1</v>
      </c>
      <c r="CD37" s="67">
        <v>0</v>
      </c>
      <c r="CE37" s="67">
        <v>14</v>
      </c>
      <c r="CF37" s="67">
        <f>1-CD37/CE37</f>
        <v>1</v>
      </c>
      <c r="CG37" s="67" t="s">
        <v>26</v>
      </c>
      <c r="CH37" s="67" t="s">
        <v>26</v>
      </c>
      <c r="CI37" s="67" t="s">
        <v>26</v>
      </c>
      <c r="CJ37" s="67" t="s">
        <v>26</v>
      </c>
      <c r="CK37" s="67" t="s">
        <v>26</v>
      </c>
      <c r="CL37" s="67" t="s">
        <v>26</v>
      </c>
      <c r="CM37" s="67" t="s">
        <v>26</v>
      </c>
      <c r="CN37" s="67" t="s">
        <v>26</v>
      </c>
      <c r="CO37" s="67" t="s">
        <v>26</v>
      </c>
      <c r="CP37" s="67"/>
      <c r="CQ37" s="67">
        <v>19.07</v>
      </c>
      <c r="CR37" s="67">
        <v>13.8</v>
      </c>
      <c r="CS37" s="67">
        <f>CQ37/CR37</f>
        <v>1.3818840579710145</v>
      </c>
      <c r="CT37" s="67">
        <v>0</v>
      </c>
      <c r="CU37" s="67">
        <v>0</v>
      </c>
      <c r="CV37" s="67">
        <v>0</v>
      </c>
      <c r="CW37" s="67" t="s">
        <v>26</v>
      </c>
      <c r="CX37" s="67" t="s">
        <v>26</v>
      </c>
      <c r="CY37" s="67" t="s">
        <v>26</v>
      </c>
      <c r="CZ37" s="67"/>
      <c r="DA37" s="67"/>
      <c r="DB37" s="67">
        <v>0</v>
      </c>
      <c r="DC37" s="67">
        <v>5209.54</v>
      </c>
      <c r="DD37" s="67">
        <f>1-DB37/DC37</f>
        <v>1</v>
      </c>
      <c r="DE37" s="91">
        <f>BZ38+CC38+CF38+CS38+CV38+DD38+DA38+CZ38+CP38</f>
        <v>8</v>
      </c>
      <c r="DF37" s="97">
        <v>9</v>
      </c>
      <c r="DG37" s="91">
        <f>DE37/DF37*100</f>
        <v>88.88888888888889</v>
      </c>
      <c r="DH37" s="67" t="s">
        <v>26</v>
      </c>
      <c r="DI37" s="67" t="s">
        <v>26</v>
      </c>
      <c r="DJ37" s="67" t="s">
        <v>26</v>
      </c>
      <c r="DK37" s="67" t="s">
        <v>26</v>
      </c>
      <c r="DL37" s="67" t="s">
        <v>26</v>
      </c>
      <c r="DM37" s="67" t="s">
        <v>26</v>
      </c>
      <c r="DN37" s="67" t="s">
        <v>26</v>
      </c>
      <c r="DO37" s="67" t="s">
        <v>26</v>
      </c>
      <c r="DP37" s="67" t="s">
        <v>26</v>
      </c>
      <c r="DQ37" s="67"/>
      <c r="DR37" s="67"/>
      <c r="DS37" s="67" t="s">
        <v>26</v>
      </c>
      <c r="DT37" s="67" t="s">
        <v>26</v>
      </c>
      <c r="DU37" s="67" t="s">
        <v>26</v>
      </c>
      <c r="DV37" s="91" t="s">
        <v>26</v>
      </c>
      <c r="DW37" s="91" t="s">
        <v>26</v>
      </c>
      <c r="DX37" s="91" t="s">
        <v>26</v>
      </c>
      <c r="DY37" s="67">
        <v>0</v>
      </c>
      <c r="DZ37" s="67">
        <v>1</v>
      </c>
      <c r="EA37" s="67">
        <f>DY37/DZ37</f>
        <v>0</v>
      </c>
      <c r="EB37" s="67">
        <v>0</v>
      </c>
      <c r="EC37" s="67">
        <v>1</v>
      </c>
      <c r="ED37" s="67">
        <f>EB37/EC37</f>
        <v>0</v>
      </c>
      <c r="EE37" s="67">
        <v>0</v>
      </c>
      <c r="EF37" s="67">
        <v>1</v>
      </c>
      <c r="EG37" s="67">
        <f>EE37/EF37</f>
        <v>0</v>
      </c>
      <c r="EH37" s="91">
        <f>EA38+ED38+EG38</f>
        <v>0</v>
      </c>
      <c r="EI37" s="91">
        <v>3</v>
      </c>
      <c r="EJ37" s="95">
        <f>EH37/EI37*100</f>
        <v>0</v>
      </c>
      <c r="EK37" s="53"/>
      <c r="EL37" s="20"/>
      <c r="EM37" s="21"/>
      <c r="EN37" s="28"/>
      <c r="EO37" s="101" t="s">
        <v>3</v>
      </c>
    </row>
    <row r="38" spans="1:145" s="1" customFormat="1" ht="19.5" customHeight="1">
      <c r="A38" s="125"/>
      <c r="B38" s="126"/>
      <c r="C38" s="159"/>
      <c r="D38" s="131"/>
      <c r="E38" s="131"/>
      <c r="F38" s="154"/>
      <c r="G38" s="60"/>
      <c r="H38" s="61"/>
      <c r="I38" s="61"/>
      <c r="J38" s="62" t="s">
        <v>26</v>
      </c>
      <c r="K38" s="62" t="s">
        <v>26</v>
      </c>
      <c r="L38" s="61"/>
      <c r="M38" s="61"/>
      <c r="N38" s="62" t="s">
        <v>26</v>
      </c>
      <c r="O38" s="63"/>
      <c r="P38" s="63"/>
      <c r="Q38" s="64" t="s">
        <v>26</v>
      </c>
      <c r="R38" s="63"/>
      <c r="S38" s="63"/>
      <c r="T38" s="63" t="s">
        <v>26</v>
      </c>
      <c r="U38" s="63"/>
      <c r="V38" s="63"/>
      <c r="W38" s="64" t="s">
        <v>26</v>
      </c>
      <c r="X38" s="63"/>
      <c r="Y38" s="63"/>
      <c r="Z38" s="64">
        <f>Z37</f>
        <v>0</v>
      </c>
      <c r="AA38" s="63"/>
      <c r="AB38" s="63"/>
      <c r="AC38" s="64">
        <f>AC37</f>
        <v>0.8888888888888888</v>
      </c>
      <c r="AD38" s="63"/>
      <c r="AE38" s="63"/>
      <c r="AF38" s="64">
        <f>AF37</f>
        <v>1</v>
      </c>
      <c r="AG38" s="64"/>
      <c r="AH38" s="63"/>
      <c r="AI38" s="63"/>
      <c r="AJ38" s="64">
        <f>AJ37</f>
        <v>0.25</v>
      </c>
      <c r="AK38" s="63"/>
      <c r="AL38" s="63"/>
      <c r="AM38" s="64">
        <f>AM37</f>
        <v>0.9015544041450777</v>
      </c>
      <c r="AN38" s="158"/>
      <c r="AO38" s="158"/>
      <c r="AP38" s="92"/>
      <c r="AQ38" s="83"/>
      <c r="AR38" s="83"/>
      <c r="AS38" s="83">
        <f>AS37</f>
        <v>1</v>
      </c>
      <c r="AT38" s="67"/>
      <c r="AU38" s="67"/>
      <c r="AV38" s="67">
        <f>AV37</f>
        <v>1</v>
      </c>
      <c r="AW38" s="67"/>
      <c r="AX38" s="67"/>
      <c r="AY38" s="67">
        <f>AY37</f>
        <v>0.9998080982536941</v>
      </c>
      <c r="AZ38" s="67"/>
      <c r="BA38" s="67"/>
      <c r="BB38" s="67" t="str">
        <f>BB37</f>
        <v>х</v>
      </c>
      <c r="BC38" s="67"/>
      <c r="BD38" s="67"/>
      <c r="BE38" s="67">
        <f>BE37</f>
        <v>0.9998080982536941</v>
      </c>
      <c r="BF38" s="67"/>
      <c r="BG38" s="67"/>
      <c r="BH38" s="67">
        <f>1-BH37</f>
        <v>0.20814132104454686</v>
      </c>
      <c r="BI38" s="67"/>
      <c r="BJ38" s="67"/>
      <c r="BK38" s="67" t="s">
        <v>26</v>
      </c>
      <c r="BL38" s="67"/>
      <c r="BM38" s="67"/>
      <c r="BN38" s="67" t="s">
        <v>26</v>
      </c>
      <c r="BO38" s="67"/>
      <c r="BP38" s="67"/>
      <c r="BQ38" s="67" t="s">
        <v>26</v>
      </c>
      <c r="BR38" s="67"/>
      <c r="BS38" s="67"/>
      <c r="BT38" s="67">
        <f>BT37</f>
        <v>1</v>
      </c>
      <c r="BU38" s="98"/>
      <c r="BV38" s="98"/>
      <c r="BW38" s="98"/>
      <c r="BX38" s="67"/>
      <c r="BY38" s="67"/>
      <c r="BZ38" s="67">
        <f>BZ37</f>
        <v>1</v>
      </c>
      <c r="CA38" s="67"/>
      <c r="CB38" s="67"/>
      <c r="CC38" s="67">
        <f>CC37</f>
        <v>1</v>
      </c>
      <c r="CD38" s="67"/>
      <c r="CE38" s="67"/>
      <c r="CF38" s="67">
        <f>CF37</f>
        <v>1</v>
      </c>
      <c r="CG38" s="67"/>
      <c r="CH38" s="67"/>
      <c r="CI38" s="67" t="s">
        <v>26</v>
      </c>
      <c r="CJ38" s="67"/>
      <c r="CK38" s="67"/>
      <c r="CL38" s="67" t="s">
        <v>26</v>
      </c>
      <c r="CM38" s="67"/>
      <c r="CN38" s="67"/>
      <c r="CO38" s="67" t="s">
        <v>26</v>
      </c>
      <c r="CP38" s="67">
        <v>1</v>
      </c>
      <c r="CQ38" s="67"/>
      <c r="CR38" s="67"/>
      <c r="CS38" s="67">
        <v>0</v>
      </c>
      <c r="CT38" s="67"/>
      <c r="CU38" s="67"/>
      <c r="CV38" s="67">
        <v>1</v>
      </c>
      <c r="CW38" s="67"/>
      <c r="CX38" s="67"/>
      <c r="CY38" s="67" t="s">
        <v>26</v>
      </c>
      <c r="CZ38" s="67">
        <v>1</v>
      </c>
      <c r="DA38" s="67">
        <v>1</v>
      </c>
      <c r="DB38" s="67"/>
      <c r="DC38" s="67"/>
      <c r="DD38" s="67">
        <f>DD37</f>
        <v>1</v>
      </c>
      <c r="DE38" s="92"/>
      <c r="DF38" s="98"/>
      <c r="DG38" s="92"/>
      <c r="DH38" s="67"/>
      <c r="DI38" s="67"/>
      <c r="DJ38" s="67" t="s">
        <v>26</v>
      </c>
      <c r="DK38" s="67"/>
      <c r="DL38" s="67"/>
      <c r="DM38" s="67" t="s">
        <v>26</v>
      </c>
      <c r="DN38" s="67"/>
      <c r="DO38" s="67"/>
      <c r="DP38" s="67" t="s">
        <v>26</v>
      </c>
      <c r="DQ38" s="67" t="s">
        <v>26</v>
      </c>
      <c r="DR38" s="67" t="s">
        <v>26</v>
      </c>
      <c r="DS38" s="67"/>
      <c r="DT38" s="67"/>
      <c r="DU38" s="67" t="s">
        <v>26</v>
      </c>
      <c r="DV38" s="92"/>
      <c r="DW38" s="92"/>
      <c r="DX38" s="92"/>
      <c r="DY38" s="67"/>
      <c r="DZ38" s="67"/>
      <c r="EA38" s="67">
        <f>EA37</f>
        <v>0</v>
      </c>
      <c r="EB38" s="67"/>
      <c r="EC38" s="67"/>
      <c r="ED38" s="67">
        <f>ED37</f>
        <v>0</v>
      </c>
      <c r="EE38" s="67"/>
      <c r="EF38" s="67"/>
      <c r="EG38" s="67">
        <f>EG37</f>
        <v>0</v>
      </c>
      <c r="EH38" s="92"/>
      <c r="EI38" s="92"/>
      <c r="EJ38" s="96"/>
      <c r="EK38" s="54">
        <f>EH27+DE27+BU27+AN27</f>
        <v>17.84949668548981</v>
      </c>
      <c r="EL38" s="22">
        <f>EI27+DF27+BV27+AO27</f>
        <v>23</v>
      </c>
      <c r="EM38" s="23">
        <f>EK38/EL38</f>
        <v>0.7760650732821657</v>
      </c>
      <c r="EN38" s="29">
        <v>11</v>
      </c>
      <c r="EO38" s="101"/>
    </row>
    <row r="39" spans="1:145" s="1" customFormat="1" ht="10.5" customHeight="1">
      <c r="A39" s="132">
        <v>800</v>
      </c>
      <c r="B39" s="134" t="s">
        <v>1</v>
      </c>
      <c r="C39" s="160">
        <v>17</v>
      </c>
      <c r="D39" s="150">
        <f>AN39+BU39+DE39+DV39+EH39</f>
        <v>28.77326846236344</v>
      </c>
      <c r="E39" s="150">
        <f>AO39+BV39+DF39+DW39+EI39</f>
        <v>42</v>
      </c>
      <c r="F39" s="152">
        <f>D39/E39*100</f>
        <v>68.50778205324627</v>
      </c>
      <c r="G39" s="60"/>
      <c r="H39" s="61">
        <v>8</v>
      </c>
      <c r="I39" s="61">
        <v>12</v>
      </c>
      <c r="J39" s="62">
        <f>H39/I39</f>
        <v>0.6666666666666666</v>
      </c>
      <c r="K39" s="62">
        <v>0.43636363636363634</v>
      </c>
      <c r="L39" s="61">
        <v>11</v>
      </c>
      <c r="M39" s="61">
        <v>12</v>
      </c>
      <c r="N39" s="62">
        <f>L39/M39</f>
        <v>0.9166666666666666</v>
      </c>
      <c r="O39" s="63">
        <v>6307</v>
      </c>
      <c r="P39" s="63">
        <v>431054</v>
      </c>
      <c r="Q39" s="64">
        <f>O39/P39</f>
        <v>0.014631577482171608</v>
      </c>
      <c r="R39" s="63">
        <v>0</v>
      </c>
      <c r="S39" s="63">
        <v>2</v>
      </c>
      <c r="T39" s="63">
        <f>R39/S39</f>
        <v>0</v>
      </c>
      <c r="U39" s="63">
        <v>1</v>
      </c>
      <c r="V39" s="63">
        <v>1</v>
      </c>
      <c r="W39" s="64">
        <f>U39/V39</f>
        <v>1</v>
      </c>
      <c r="X39" s="63">
        <v>3</v>
      </c>
      <c r="Y39" s="63">
        <v>5</v>
      </c>
      <c r="Z39" s="64">
        <f>X39/Y39</f>
        <v>0.6</v>
      </c>
      <c r="AA39" s="63">
        <v>4</v>
      </c>
      <c r="AB39" s="63">
        <v>9</v>
      </c>
      <c r="AC39" s="64">
        <f>1-AA39/AB39</f>
        <v>0.5555555555555556</v>
      </c>
      <c r="AD39" s="63">
        <v>8077</v>
      </c>
      <c r="AE39" s="63">
        <v>424174</v>
      </c>
      <c r="AF39" s="64">
        <f>1-AD39/AE39</f>
        <v>0.9809582859864112</v>
      </c>
      <c r="AG39" s="64"/>
      <c r="AH39" s="63">
        <v>21</v>
      </c>
      <c r="AI39" s="63">
        <v>12</v>
      </c>
      <c r="AJ39" s="64">
        <v>0</v>
      </c>
      <c r="AK39" s="63">
        <v>16988</v>
      </c>
      <c r="AL39" s="63">
        <v>425628</v>
      </c>
      <c r="AM39" s="64">
        <f>1-AK39/AL39</f>
        <v>0.960087212307461</v>
      </c>
      <c r="AN39" s="157">
        <f>J40+K40+N40+Q40+W40+Z40+AC40+AF40+AJ40+AM40+T40</f>
        <v>6.130929601028568</v>
      </c>
      <c r="AO39" s="157">
        <v>11</v>
      </c>
      <c r="AP39" s="91">
        <f>AN39/AO39*100</f>
        <v>55.73572364571425</v>
      </c>
      <c r="AQ39" s="83">
        <v>6</v>
      </c>
      <c r="AR39" s="83">
        <v>6</v>
      </c>
      <c r="AS39" s="83">
        <f>AQ39/AR39</f>
        <v>1</v>
      </c>
      <c r="AT39" s="67">
        <v>1</v>
      </c>
      <c r="AU39" s="67">
        <v>12</v>
      </c>
      <c r="AV39" s="67">
        <f>1-AT39/AU39</f>
        <v>0.9166666666666666</v>
      </c>
      <c r="AW39" s="67">
        <v>418683</v>
      </c>
      <c r="AX39" s="67">
        <v>425628</v>
      </c>
      <c r="AY39" s="67">
        <f>AW39/AX39</f>
        <v>0.9836829343934139</v>
      </c>
      <c r="AZ39" s="67">
        <v>3540</v>
      </c>
      <c r="BA39" s="67">
        <v>21185</v>
      </c>
      <c r="BB39" s="67">
        <f>1-AZ39/BA39</f>
        <v>0.8329006372433325</v>
      </c>
      <c r="BC39" s="67">
        <v>2749</v>
      </c>
      <c r="BD39" s="67">
        <v>403615</v>
      </c>
      <c r="BE39" s="67">
        <f>1-BC39/BD39</f>
        <v>0.9931890539251514</v>
      </c>
      <c r="BF39" s="67">
        <v>133895</v>
      </c>
      <c r="BG39" s="67">
        <v>100216</v>
      </c>
      <c r="BH39" s="67">
        <f>(BF39-BG39)/BG39</f>
        <v>0.3360641015406721</v>
      </c>
      <c r="BI39" s="67">
        <v>2</v>
      </c>
      <c r="BJ39" s="67">
        <v>14</v>
      </c>
      <c r="BK39" s="67">
        <f>BI39/BJ39</f>
        <v>0.14285714285714285</v>
      </c>
      <c r="BL39" s="67">
        <v>32122</v>
      </c>
      <c r="BM39" s="67">
        <v>26815</v>
      </c>
      <c r="BN39" s="67">
        <f>BL39/BM39-1</f>
        <v>0.1979116166324819</v>
      </c>
      <c r="BO39" s="67">
        <v>0</v>
      </c>
      <c r="BP39" s="67">
        <v>26815</v>
      </c>
      <c r="BQ39" s="67">
        <f>1-BO39/BP39</f>
        <v>1</v>
      </c>
      <c r="BR39" s="67">
        <v>302.23</v>
      </c>
      <c r="BS39" s="67">
        <v>418682.52</v>
      </c>
      <c r="BT39" s="67">
        <f>1-BR39/BS39</f>
        <v>0.9992781403914355</v>
      </c>
      <c r="BU39" s="97">
        <f>AS40+AV40+AY40+BB40+BE40+BH40+BK40+BN40+BQ40+BT40</f>
        <v>8.19221586271141</v>
      </c>
      <c r="BV39" s="97">
        <v>10</v>
      </c>
      <c r="BW39" s="97">
        <f>BU39/BV39*100</f>
        <v>81.9221586271141</v>
      </c>
      <c r="BX39" s="67">
        <v>9</v>
      </c>
      <c r="BY39" s="67">
        <v>27</v>
      </c>
      <c r="BZ39" s="67">
        <f>BX39/BY39</f>
        <v>0.3333333333333333</v>
      </c>
      <c r="CA39" s="67">
        <v>27</v>
      </c>
      <c r="CB39" s="67">
        <v>27</v>
      </c>
      <c r="CC39" s="67">
        <f>CA39/CB39</f>
        <v>1</v>
      </c>
      <c r="CD39" s="67">
        <v>8</v>
      </c>
      <c r="CE39" s="67">
        <v>27</v>
      </c>
      <c r="CF39" s="67">
        <f>1-CD39/CE39</f>
        <v>0.7037037037037037</v>
      </c>
      <c r="CG39" s="67">
        <v>5</v>
      </c>
      <c r="CH39" s="67">
        <v>21</v>
      </c>
      <c r="CI39" s="67">
        <f>CG39/CH39</f>
        <v>0.23809523809523808</v>
      </c>
      <c r="CJ39" s="67">
        <v>21</v>
      </c>
      <c r="CK39" s="67">
        <v>21</v>
      </c>
      <c r="CL39" s="67">
        <f>CJ39/CK39</f>
        <v>1</v>
      </c>
      <c r="CM39" s="67">
        <v>10</v>
      </c>
      <c r="CN39" s="67">
        <v>21</v>
      </c>
      <c r="CO39" s="67">
        <f>1-CM39/CN39</f>
        <v>0.5238095238095238</v>
      </c>
      <c r="CP39" s="67"/>
      <c r="CQ39" s="67">
        <v>1569.904</v>
      </c>
      <c r="CR39" s="67">
        <v>1612.111</v>
      </c>
      <c r="CS39" s="67">
        <f>CQ39/CR39</f>
        <v>0.9738188003183403</v>
      </c>
      <c r="CT39" s="67">
        <v>872.977</v>
      </c>
      <c r="CU39" s="67">
        <v>554.655</v>
      </c>
      <c r="CV39" s="67">
        <f>CT39/CU39</f>
        <v>1.5739099079608045</v>
      </c>
      <c r="CW39" s="67">
        <v>0</v>
      </c>
      <c r="CX39" s="67">
        <f>BM39</f>
        <v>26815</v>
      </c>
      <c r="CY39" s="67">
        <f>1-CW39/CX39</f>
        <v>1</v>
      </c>
      <c r="CZ39" s="67"/>
      <c r="DA39" s="67"/>
      <c r="DB39" s="67">
        <v>0</v>
      </c>
      <c r="DC39" s="67">
        <v>418682.52</v>
      </c>
      <c r="DD39" s="67">
        <f>1-DB39/DC39</f>
        <v>1</v>
      </c>
      <c r="DE39" s="91">
        <f>BZ40+CC40+CF40+CI44+CL44+CO44+CS40+CV40+CY40+DD40+DA40+CZ40+CP40+CO40+CL40+CI40</f>
        <v>10.616789665290126</v>
      </c>
      <c r="DF39" s="91">
        <v>13</v>
      </c>
      <c r="DG39" s="91">
        <f>DE39/DF39*100</f>
        <v>81.66761280992405</v>
      </c>
      <c r="DH39" s="83">
        <v>0</v>
      </c>
      <c r="DI39" s="83">
        <v>1</v>
      </c>
      <c r="DJ39" s="83">
        <f>DH39/DI39</f>
        <v>0</v>
      </c>
      <c r="DK39" s="67" t="s">
        <v>26</v>
      </c>
      <c r="DL39" s="67" t="s">
        <v>26</v>
      </c>
      <c r="DM39" s="67" t="s">
        <v>26</v>
      </c>
      <c r="DN39" s="67">
        <v>2</v>
      </c>
      <c r="DO39" s="67">
        <v>3</v>
      </c>
      <c r="DP39" s="67">
        <f>DN39/DO39</f>
        <v>0.6666666666666666</v>
      </c>
      <c r="DQ39" s="67" t="s">
        <v>124</v>
      </c>
      <c r="DR39" s="67" t="s">
        <v>124</v>
      </c>
      <c r="DS39" s="83">
        <v>0</v>
      </c>
      <c r="DT39" s="83">
        <v>75</v>
      </c>
      <c r="DU39" s="83">
        <f>1-DS39/DT39</f>
        <v>1</v>
      </c>
      <c r="DV39" s="91">
        <f>DJ40+DP40+DQ40+DR40+DU40</f>
        <v>1.6666666666666665</v>
      </c>
      <c r="DW39" s="91">
        <v>5</v>
      </c>
      <c r="DX39" s="91">
        <f>DV39/DW39*100</f>
        <v>33.33333333333333</v>
      </c>
      <c r="DY39" s="67">
        <v>5</v>
      </c>
      <c r="DZ39" s="67">
        <v>6</v>
      </c>
      <c r="EA39" s="67">
        <f>DY39/DZ39</f>
        <v>0.8333333333333334</v>
      </c>
      <c r="EB39" s="67">
        <v>4</v>
      </c>
      <c r="EC39" s="67">
        <v>6</v>
      </c>
      <c r="ED39" s="67">
        <f>EB39/EC39</f>
        <v>0.6666666666666666</v>
      </c>
      <c r="EE39" s="67">
        <v>1</v>
      </c>
      <c r="EF39" s="67">
        <v>6</v>
      </c>
      <c r="EG39" s="67">
        <f>EE39/EF39</f>
        <v>0.16666666666666666</v>
      </c>
      <c r="EH39" s="91">
        <f>EA40+ED40+EG40</f>
        <v>2.1666666666666665</v>
      </c>
      <c r="EI39" s="91">
        <v>3</v>
      </c>
      <c r="EJ39" s="95">
        <f>EH39/EI39*100</f>
        <v>72.22222222222221</v>
      </c>
      <c r="EK39" s="55"/>
      <c r="EL39" s="24"/>
      <c r="EM39" s="19"/>
      <c r="EN39" s="27"/>
      <c r="EO39" s="101" t="s">
        <v>4</v>
      </c>
    </row>
    <row r="40" spans="1:145" s="1" customFormat="1" ht="5.25" customHeight="1">
      <c r="A40" s="133"/>
      <c r="B40" s="135"/>
      <c r="C40" s="161"/>
      <c r="D40" s="151"/>
      <c r="E40" s="151"/>
      <c r="F40" s="153"/>
      <c r="G40" s="65"/>
      <c r="H40" s="61"/>
      <c r="I40" s="61"/>
      <c r="J40" s="62">
        <f>J39</f>
        <v>0.6666666666666666</v>
      </c>
      <c r="K40" s="62">
        <f>K39</f>
        <v>0.43636363636363634</v>
      </c>
      <c r="L40" s="61"/>
      <c r="M40" s="61"/>
      <c r="N40" s="62">
        <f>N39</f>
        <v>0.9166666666666666</v>
      </c>
      <c r="O40" s="63"/>
      <c r="P40" s="63"/>
      <c r="Q40" s="64">
        <f>Q39</f>
        <v>0.014631577482171608</v>
      </c>
      <c r="R40" s="63"/>
      <c r="S40" s="63"/>
      <c r="T40" s="63">
        <f>T39</f>
        <v>0</v>
      </c>
      <c r="U40" s="63"/>
      <c r="V40" s="63"/>
      <c r="W40" s="64">
        <f>W39</f>
        <v>1</v>
      </c>
      <c r="X40" s="63"/>
      <c r="Y40" s="63"/>
      <c r="Z40" s="64">
        <f>Z39</f>
        <v>0.6</v>
      </c>
      <c r="AA40" s="63"/>
      <c r="AB40" s="63"/>
      <c r="AC40" s="64">
        <f>AC39</f>
        <v>0.5555555555555556</v>
      </c>
      <c r="AD40" s="63"/>
      <c r="AE40" s="63"/>
      <c r="AF40" s="64">
        <f>AF39</f>
        <v>0.9809582859864112</v>
      </c>
      <c r="AG40" s="66"/>
      <c r="AH40" s="63"/>
      <c r="AI40" s="63"/>
      <c r="AJ40" s="64">
        <v>0</v>
      </c>
      <c r="AK40" s="63"/>
      <c r="AL40" s="63"/>
      <c r="AM40" s="64">
        <f>AM39</f>
        <v>0.960087212307461</v>
      </c>
      <c r="AN40" s="158"/>
      <c r="AO40" s="158"/>
      <c r="AP40" s="92"/>
      <c r="AQ40" s="83"/>
      <c r="AR40" s="83"/>
      <c r="AS40" s="83">
        <f>AS39</f>
        <v>1</v>
      </c>
      <c r="AT40" s="67"/>
      <c r="AU40" s="67"/>
      <c r="AV40" s="67">
        <f>AV39</f>
        <v>0.9166666666666666</v>
      </c>
      <c r="AW40" s="67"/>
      <c r="AX40" s="67"/>
      <c r="AY40" s="67">
        <f>AY39</f>
        <v>0.9836829343934139</v>
      </c>
      <c r="AZ40" s="67"/>
      <c r="BA40" s="67"/>
      <c r="BB40" s="67">
        <f>BB39</f>
        <v>0.8329006372433325</v>
      </c>
      <c r="BC40" s="67"/>
      <c r="BD40" s="67"/>
      <c r="BE40" s="67">
        <f>BE39</f>
        <v>0.9931890539251514</v>
      </c>
      <c r="BF40" s="67"/>
      <c r="BG40" s="67"/>
      <c r="BH40" s="67">
        <f>1-BH39</f>
        <v>0.6639358984593279</v>
      </c>
      <c r="BI40" s="67"/>
      <c r="BJ40" s="67"/>
      <c r="BK40" s="67">
        <f>BK39</f>
        <v>0.14285714285714285</v>
      </c>
      <c r="BL40" s="67"/>
      <c r="BM40" s="67"/>
      <c r="BN40" s="67">
        <f>BN39/0.3</f>
        <v>0.6597053887749398</v>
      </c>
      <c r="BO40" s="67"/>
      <c r="BP40" s="67"/>
      <c r="BQ40" s="67">
        <f>BQ39</f>
        <v>1</v>
      </c>
      <c r="BR40" s="67"/>
      <c r="BS40" s="67"/>
      <c r="BT40" s="67">
        <f>BT39</f>
        <v>0.9992781403914355</v>
      </c>
      <c r="BU40" s="98"/>
      <c r="BV40" s="98"/>
      <c r="BW40" s="98"/>
      <c r="BX40" s="67"/>
      <c r="BY40" s="67"/>
      <c r="BZ40" s="67">
        <f>BZ39</f>
        <v>0.3333333333333333</v>
      </c>
      <c r="CA40" s="67"/>
      <c r="CB40" s="67"/>
      <c r="CC40" s="67">
        <f>CC39</f>
        <v>1</v>
      </c>
      <c r="CD40" s="67"/>
      <c r="CE40" s="67"/>
      <c r="CF40" s="67">
        <f>CF39</f>
        <v>0.7037037037037037</v>
      </c>
      <c r="CG40" s="67"/>
      <c r="CH40" s="67"/>
      <c r="CI40" s="67">
        <f>CI39</f>
        <v>0.23809523809523808</v>
      </c>
      <c r="CJ40" s="67"/>
      <c r="CK40" s="67"/>
      <c r="CL40" s="67">
        <f>CL39</f>
        <v>1</v>
      </c>
      <c r="CM40" s="67"/>
      <c r="CN40" s="67"/>
      <c r="CO40" s="67">
        <f>CO39</f>
        <v>0.5238095238095238</v>
      </c>
      <c r="CP40" s="67">
        <v>1</v>
      </c>
      <c r="CQ40" s="67"/>
      <c r="CR40" s="67"/>
      <c r="CS40" s="67">
        <f>1-CS39</f>
        <v>0.02618119968165966</v>
      </c>
      <c r="CT40" s="67"/>
      <c r="CU40" s="67"/>
      <c r="CV40" s="67">
        <v>0</v>
      </c>
      <c r="CW40" s="67"/>
      <c r="CX40" s="67"/>
      <c r="CY40" s="67">
        <f>CY39</f>
        <v>1</v>
      </c>
      <c r="CZ40" s="67">
        <v>1</v>
      </c>
      <c r="DA40" s="67">
        <v>1</v>
      </c>
      <c r="DB40" s="67"/>
      <c r="DC40" s="67"/>
      <c r="DD40" s="67">
        <f>DD39</f>
        <v>1</v>
      </c>
      <c r="DE40" s="92"/>
      <c r="DF40" s="92"/>
      <c r="DG40" s="92"/>
      <c r="DH40" s="83"/>
      <c r="DI40" s="83"/>
      <c r="DJ40" s="83">
        <f>DJ39</f>
        <v>0</v>
      </c>
      <c r="DK40" s="86" t="s">
        <v>115</v>
      </c>
      <c r="DL40" s="86" t="s">
        <v>116</v>
      </c>
      <c r="DM40" s="67" t="s">
        <v>26</v>
      </c>
      <c r="DN40" s="86" t="s">
        <v>117</v>
      </c>
      <c r="DO40" s="67"/>
      <c r="DP40" s="67">
        <f>DP39</f>
        <v>0.6666666666666666</v>
      </c>
      <c r="DQ40" s="83">
        <v>0</v>
      </c>
      <c r="DR40" s="83">
        <v>0</v>
      </c>
      <c r="DS40" s="83"/>
      <c r="DT40" s="83"/>
      <c r="DU40" s="83">
        <f>DU39</f>
        <v>1</v>
      </c>
      <c r="DV40" s="92"/>
      <c r="DW40" s="92"/>
      <c r="DX40" s="92"/>
      <c r="DY40" s="67"/>
      <c r="DZ40" s="67"/>
      <c r="EA40" s="67">
        <f>EA39</f>
        <v>0.8333333333333334</v>
      </c>
      <c r="EB40" s="67"/>
      <c r="EC40" s="67"/>
      <c r="ED40" s="67">
        <f>ED39</f>
        <v>0.6666666666666666</v>
      </c>
      <c r="EE40" s="67"/>
      <c r="EF40" s="67"/>
      <c r="EG40" s="67">
        <f>EG39/0.25</f>
        <v>0.6666666666666666</v>
      </c>
      <c r="EH40" s="92"/>
      <c r="EI40" s="92"/>
      <c r="EJ40" s="96"/>
      <c r="EK40" s="52">
        <f>EH25+DE25+BU25+AN25</f>
        <v>19.07978508617807</v>
      </c>
      <c r="EL40" s="18">
        <f>EI25+DF25+BV25+AO25</f>
        <v>24</v>
      </c>
      <c r="EM40" s="19">
        <f>EK40/EL40</f>
        <v>0.7949910452574196</v>
      </c>
      <c r="EN40" s="27">
        <v>10</v>
      </c>
      <c r="EO40" s="101"/>
    </row>
    <row r="41" spans="1:145" s="1" customFormat="1" ht="19.5" customHeight="1">
      <c r="A41" s="125">
        <v>804</v>
      </c>
      <c r="B41" s="126" t="s">
        <v>5</v>
      </c>
      <c r="C41" s="159">
        <v>18</v>
      </c>
      <c r="D41" s="131">
        <f>AN41+BU41+DE41+EH41</f>
        <v>15.095717799559136</v>
      </c>
      <c r="E41" s="131">
        <f>AO41+BV41+DF41+EI41</f>
        <v>24</v>
      </c>
      <c r="F41" s="154">
        <f>D41/E41*100</f>
        <v>62.89882416482973</v>
      </c>
      <c r="G41" s="60"/>
      <c r="H41" s="61" t="s">
        <v>25</v>
      </c>
      <c r="I41" s="61" t="s">
        <v>26</v>
      </c>
      <c r="J41" s="62" t="s">
        <v>26</v>
      </c>
      <c r="K41" s="62" t="s">
        <v>26</v>
      </c>
      <c r="L41" s="61" t="s">
        <v>25</v>
      </c>
      <c r="M41" s="61" t="s">
        <v>26</v>
      </c>
      <c r="N41" s="62" t="s">
        <v>26</v>
      </c>
      <c r="O41" s="63" t="s">
        <v>25</v>
      </c>
      <c r="P41" s="63" t="s">
        <v>26</v>
      </c>
      <c r="Q41" s="64" t="s">
        <v>26</v>
      </c>
      <c r="R41" s="63" t="s">
        <v>25</v>
      </c>
      <c r="S41" s="63" t="s">
        <v>26</v>
      </c>
      <c r="T41" s="63" t="s">
        <v>26</v>
      </c>
      <c r="U41" s="63" t="s">
        <v>25</v>
      </c>
      <c r="V41" s="63" t="s">
        <v>26</v>
      </c>
      <c r="W41" s="64" t="s">
        <v>26</v>
      </c>
      <c r="X41" s="63">
        <v>0</v>
      </c>
      <c r="Y41" s="63">
        <v>1</v>
      </c>
      <c r="Z41" s="64">
        <f>X41/Y41</f>
        <v>0</v>
      </c>
      <c r="AA41" s="63">
        <v>1</v>
      </c>
      <c r="AB41" s="63">
        <v>9</v>
      </c>
      <c r="AC41" s="64">
        <f>1-AA41/AB41</f>
        <v>0.8888888888888888</v>
      </c>
      <c r="AD41" s="63">
        <v>0</v>
      </c>
      <c r="AE41" s="63">
        <v>8061</v>
      </c>
      <c r="AF41" s="64">
        <f>1-AD41/AE41</f>
        <v>1</v>
      </c>
      <c r="AG41" s="64"/>
      <c r="AH41" s="63">
        <v>14</v>
      </c>
      <c r="AI41" s="63">
        <v>12</v>
      </c>
      <c r="AJ41" s="64">
        <v>0</v>
      </c>
      <c r="AK41" s="63">
        <v>2477</v>
      </c>
      <c r="AL41" s="63">
        <v>10754</v>
      </c>
      <c r="AM41" s="64">
        <f>1-AK41/AL41</f>
        <v>0.7696671006137251</v>
      </c>
      <c r="AN41" s="157">
        <f>Z42+AC42+AF42+AJ42+AM42</f>
        <v>2.658555989502614</v>
      </c>
      <c r="AO41" s="157">
        <v>5</v>
      </c>
      <c r="AP41" s="91">
        <f>AN41/AO41*100</f>
        <v>53.17111979005228</v>
      </c>
      <c r="AQ41" s="83">
        <v>2</v>
      </c>
      <c r="AR41" s="83">
        <v>2</v>
      </c>
      <c r="AS41" s="83">
        <f>AQ41/AR41</f>
        <v>1</v>
      </c>
      <c r="AT41" s="67">
        <v>3</v>
      </c>
      <c r="AU41" s="67">
        <v>12</v>
      </c>
      <c r="AV41" s="67">
        <f>1-AT41/AU41</f>
        <v>0.75</v>
      </c>
      <c r="AW41" s="67">
        <v>10258</v>
      </c>
      <c r="AX41" s="67">
        <v>10754</v>
      </c>
      <c r="AY41" s="67">
        <f>AW41/AX41</f>
        <v>0.9538776269295146</v>
      </c>
      <c r="AZ41" s="67" t="s">
        <v>26</v>
      </c>
      <c r="BA41" s="67" t="s">
        <v>26</v>
      </c>
      <c r="BB41" s="67" t="s">
        <v>26</v>
      </c>
      <c r="BC41" s="67">
        <v>496</v>
      </c>
      <c r="BD41" s="67">
        <v>10754</v>
      </c>
      <c r="BE41" s="67">
        <f>1-BC41/BD41</f>
        <v>0.9538776269295146</v>
      </c>
      <c r="BF41" s="67">
        <v>6943</v>
      </c>
      <c r="BG41" s="67">
        <v>2564</v>
      </c>
      <c r="BH41" s="67">
        <f>(BF41-BG41)/BG41</f>
        <v>1.7078783151326054</v>
      </c>
      <c r="BI41" s="67">
        <v>0</v>
      </c>
      <c r="BJ41" s="67">
        <v>1</v>
      </c>
      <c r="BK41" s="67">
        <f>BI41/BJ41</f>
        <v>0</v>
      </c>
      <c r="BL41" s="67" t="s">
        <v>26</v>
      </c>
      <c r="BM41" s="67" t="s">
        <v>26</v>
      </c>
      <c r="BN41" s="67" t="s">
        <v>26</v>
      </c>
      <c r="BO41" s="67" t="s">
        <v>26</v>
      </c>
      <c r="BP41" s="67" t="s">
        <v>26</v>
      </c>
      <c r="BQ41" s="67" t="s">
        <v>26</v>
      </c>
      <c r="BR41" s="67">
        <v>995</v>
      </c>
      <c r="BS41" s="67">
        <v>10257.95</v>
      </c>
      <c r="BT41" s="67">
        <f>1-BR41/BS41</f>
        <v>0.9030020618154699</v>
      </c>
      <c r="BU41" s="97">
        <f>AS42+AV42+AY42+BE42+BH42+BT42+BK42</f>
        <v>4.5607573156745</v>
      </c>
      <c r="BV41" s="97">
        <v>7</v>
      </c>
      <c r="BW41" s="97">
        <f>BU41/BV41*100</f>
        <v>65.15367593820713</v>
      </c>
      <c r="BX41" s="67">
        <v>0</v>
      </c>
      <c r="BY41" s="67">
        <v>14</v>
      </c>
      <c r="BZ41" s="67">
        <f>BX41/BY41</f>
        <v>0</v>
      </c>
      <c r="CA41" s="67">
        <v>14</v>
      </c>
      <c r="CB41" s="67">
        <v>14</v>
      </c>
      <c r="CC41" s="67">
        <f>CA41/CB41</f>
        <v>1</v>
      </c>
      <c r="CD41" s="67">
        <v>0</v>
      </c>
      <c r="CE41" s="67">
        <v>14</v>
      </c>
      <c r="CF41" s="67">
        <f>1-CD41/CE41</f>
        <v>1</v>
      </c>
      <c r="CG41" s="67" t="s">
        <v>26</v>
      </c>
      <c r="CH41" s="67" t="s">
        <v>26</v>
      </c>
      <c r="CI41" s="67" t="s">
        <v>26</v>
      </c>
      <c r="CJ41" s="67" t="s">
        <v>26</v>
      </c>
      <c r="CK41" s="67" t="s">
        <v>26</v>
      </c>
      <c r="CL41" s="67" t="s">
        <v>26</v>
      </c>
      <c r="CM41" s="67" t="s">
        <v>26</v>
      </c>
      <c r="CN41" s="67" t="s">
        <v>26</v>
      </c>
      <c r="CO41" s="67" t="s">
        <v>26</v>
      </c>
      <c r="CP41" s="67"/>
      <c r="CQ41" s="67">
        <v>28.3</v>
      </c>
      <c r="CR41" s="67">
        <v>0.0001</v>
      </c>
      <c r="CS41" s="67" t="s">
        <v>26</v>
      </c>
      <c r="CT41" s="67">
        <v>3.3</v>
      </c>
      <c r="CU41" s="67">
        <v>26.7</v>
      </c>
      <c r="CV41" s="67">
        <f>CT41/CU41</f>
        <v>0.12359550561797752</v>
      </c>
      <c r="CW41" s="67" t="s">
        <v>26</v>
      </c>
      <c r="CX41" s="67" t="s">
        <v>26</v>
      </c>
      <c r="CY41" s="67" t="s">
        <v>26</v>
      </c>
      <c r="CZ41" s="67"/>
      <c r="DA41" s="67"/>
      <c r="DB41" s="67">
        <v>0</v>
      </c>
      <c r="DC41" s="67">
        <v>10257.95</v>
      </c>
      <c r="DD41" s="67">
        <f>1-DB41/DC41</f>
        <v>1</v>
      </c>
      <c r="DE41" s="91">
        <f>BZ42+CC42+CF42+CS42+CV42+DD42+DA42+CZ42+CP42</f>
        <v>6.876404494382022</v>
      </c>
      <c r="DF41" s="91">
        <v>9</v>
      </c>
      <c r="DG41" s="91">
        <f>DE41/DF41*100</f>
        <v>76.40449438202246</v>
      </c>
      <c r="DH41" s="67" t="s">
        <v>26</v>
      </c>
      <c r="DI41" s="67" t="s">
        <v>26</v>
      </c>
      <c r="DJ41" s="67" t="s">
        <v>26</v>
      </c>
      <c r="DK41" s="67" t="s">
        <v>26</v>
      </c>
      <c r="DL41" s="67" t="s">
        <v>26</v>
      </c>
      <c r="DM41" s="67" t="s">
        <v>26</v>
      </c>
      <c r="DN41" s="67" t="s">
        <v>26</v>
      </c>
      <c r="DO41" s="67" t="s">
        <v>26</v>
      </c>
      <c r="DP41" s="67" t="s">
        <v>26</v>
      </c>
      <c r="DQ41" s="67"/>
      <c r="DR41" s="67"/>
      <c r="DS41" s="67" t="s">
        <v>26</v>
      </c>
      <c r="DT41" s="67" t="s">
        <v>26</v>
      </c>
      <c r="DU41" s="67" t="s">
        <v>26</v>
      </c>
      <c r="DV41" s="91" t="s">
        <v>26</v>
      </c>
      <c r="DW41" s="91" t="s">
        <v>26</v>
      </c>
      <c r="DX41" s="91" t="s">
        <v>26</v>
      </c>
      <c r="DY41" s="67">
        <v>1</v>
      </c>
      <c r="DZ41" s="67">
        <v>1</v>
      </c>
      <c r="EA41" s="67">
        <f>DY41/DZ41</f>
        <v>1</v>
      </c>
      <c r="EB41" s="67">
        <v>0</v>
      </c>
      <c r="EC41" s="67">
        <v>1</v>
      </c>
      <c r="ED41" s="67">
        <f>EB41/EC41</f>
        <v>0</v>
      </c>
      <c r="EE41" s="67">
        <v>0</v>
      </c>
      <c r="EF41" s="67">
        <v>1</v>
      </c>
      <c r="EG41" s="67">
        <f>EE41/EF41</f>
        <v>0</v>
      </c>
      <c r="EH41" s="91">
        <f>EA42+ED42+EG42</f>
        <v>1</v>
      </c>
      <c r="EI41" s="91">
        <v>3</v>
      </c>
      <c r="EJ41" s="95">
        <f>EH41/EI41*100</f>
        <v>33.33333333333333</v>
      </c>
      <c r="EK41" s="53"/>
      <c r="EL41" s="20"/>
      <c r="EM41" s="21"/>
      <c r="EN41" s="28"/>
      <c r="EO41" s="101" t="s">
        <v>5</v>
      </c>
    </row>
    <row r="42" spans="1:145" s="1" customFormat="1" ht="12.75" customHeight="1">
      <c r="A42" s="125"/>
      <c r="B42" s="126"/>
      <c r="C42" s="159"/>
      <c r="D42" s="131"/>
      <c r="E42" s="131"/>
      <c r="F42" s="154"/>
      <c r="G42" s="60"/>
      <c r="H42" s="61"/>
      <c r="I42" s="61"/>
      <c r="J42" s="62" t="s">
        <v>26</v>
      </c>
      <c r="K42" s="62" t="s">
        <v>26</v>
      </c>
      <c r="L42" s="61"/>
      <c r="M42" s="61"/>
      <c r="N42" s="62" t="s">
        <v>26</v>
      </c>
      <c r="O42" s="63"/>
      <c r="P42" s="63"/>
      <c r="Q42" s="64" t="s">
        <v>26</v>
      </c>
      <c r="R42" s="63"/>
      <c r="S42" s="63"/>
      <c r="T42" s="63" t="s">
        <v>26</v>
      </c>
      <c r="U42" s="63"/>
      <c r="V42" s="63"/>
      <c r="W42" s="64" t="s">
        <v>26</v>
      </c>
      <c r="X42" s="63"/>
      <c r="Y42" s="63"/>
      <c r="Z42" s="64">
        <f>Z41</f>
        <v>0</v>
      </c>
      <c r="AA42" s="63"/>
      <c r="AB42" s="63"/>
      <c r="AC42" s="64">
        <f>AC41</f>
        <v>0.8888888888888888</v>
      </c>
      <c r="AD42" s="63"/>
      <c r="AE42" s="63"/>
      <c r="AF42" s="64">
        <f>AF41</f>
        <v>1</v>
      </c>
      <c r="AG42" s="64"/>
      <c r="AH42" s="63"/>
      <c r="AI42" s="63"/>
      <c r="AJ42" s="64">
        <v>0</v>
      </c>
      <c r="AK42" s="63"/>
      <c r="AL42" s="63"/>
      <c r="AM42" s="64">
        <f>AM41</f>
        <v>0.7696671006137251</v>
      </c>
      <c r="AN42" s="158"/>
      <c r="AO42" s="158"/>
      <c r="AP42" s="92"/>
      <c r="AQ42" s="83"/>
      <c r="AR42" s="83"/>
      <c r="AS42" s="83">
        <f>AS41</f>
        <v>1</v>
      </c>
      <c r="AT42" s="67"/>
      <c r="AU42" s="67"/>
      <c r="AV42" s="67">
        <f>AV41</f>
        <v>0.75</v>
      </c>
      <c r="AW42" s="67"/>
      <c r="AX42" s="67"/>
      <c r="AY42" s="67">
        <f>AY41</f>
        <v>0.9538776269295146</v>
      </c>
      <c r="AZ42" s="67"/>
      <c r="BA42" s="67"/>
      <c r="BB42" s="67" t="s">
        <v>26</v>
      </c>
      <c r="BC42" s="67"/>
      <c r="BD42" s="67"/>
      <c r="BE42" s="67">
        <f>BE41</f>
        <v>0.9538776269295146</v>
      </c>
      <c r="BF42" s="67"/>
      <c r="BG42" s="67"/>
      <c r="BH42" s="67">
        <v>0</v>
      </c>
      <c r="BI42" s="67"/>
      <c r="BJ42" s="67"/>
      <c r="BK42" s="67">
        <f>BK41</f>
        <v>0</v>
      </c>
      <c r="BL42" s="67"/>
      <c r="BM42" s="67"/>
      <c r="BN42" s="67" t="s">
        <v>26</v>
      </c>
      <c r="BO42" s="67"/>
      <c r="BP42" s="67"/>
      <c r="BQ42" s="67" t="s">
        <v>26</v>
      </c>
      <c r="BR42" s="87"/>
      <c r="BS42" s="87"/>
      <c r="BT42" s="67">
        <f>BT41</f>
        <v>0.9030020618154699</v>
      </c>
      <c r="BU42" s="98"/>
      <c r="BV42" s="98"/>
      <c r="BW42" s="98"/>
      <c r="BX42" s="67"/>
      <c r="BY42" s="67"/>
      <c r="BZ42" s="67">
        <f>BZ41</f>
        <v>0</v>
      </c>
      <c r="CA42" s="67"/>
      <c r="CB42" s="67"/>
      <c r="CC42" s="67">
        <f>CC41</f>
        <v>1</v>
      </c>
      <c r="CD42" s="67"/>
      <c r="CE42" s="67"/>
      <c r="CF42" s="67">
        <f>CF41</f>
        <v>1</v>
      </c>
      <c r="CG42" s="67"/>
      <c r="CH42" s="67"/>
      <c r="CI42" s="67" t="s">
        <v>26</v>
      </c>
      <c r="CJ42" s="67"/>
      <c r="CK42" s="67"/>
      <c r="CL42" s="67" t="s">
        <v>26</v>
      </c>
      <c r="CM42" s="67"/>
      <c r="CN42" s="67"/>
      <c r="CO42" s="67" t="s">
        <v>26</v>
      </c>
      <c r="CP42" s="67">
        <v>1</v>
      </c>
      <c r="CQ42" s="67"/>
      <c r="CR42" s="67"/>
      <c r="CS42" s="67">
        <v>0</v>
      </c>
      <c r="CT42" s="67"/>
      <c r="CU42" s="67"/>
      <c r="CV42" s="67">
        <f>1-CV41</f>
        <v>0.8764044943820225</v>
      </c>
      <c r="CW42" s="67"/>
      <c r="CX42" s="67"/>
      <c r="CY42" s="67" t="s">
        <v>26</v>
      </c>
      <c r="CZ42" s="67">
        <v>1</v>
      </c>
      <c r="DA42" s="67">
        <v>1</v>
      </c>
      <c r="DB42" s="67"/>
      <c r="DC42" s="67"/>
      <c r="DD42" s="67">
        <f>DD41</f>
        <v>1</v>
      </c>
      <c r="DE42" s="92"/>
      <c r="DF42" s="92"/>
      <c r="DG42" s="92"/>
      <c r="DH42" s="67"/>
      <c r="DI42" s="67"/>
      <c r="DJ42" s="67" t="s">
        <v>26</v>
      </c>
      <c r="DK42" s="67"/>
      <c r="DL42" s="67"/>
      <c r="DM42" s="67" t="s">
        <v>26</v>
      </c>
      <c r="DN42" s="67"/>
      <c r="DO42" s="67"/>
      <c r="DP42" s="67" t="s">
        <v>26</v>
      </c>
      <c r="DQ42" s="67" t="s">
        <v>26</v>
      </c>
      <c r="DR42" s="67" t="s">
        <v>26</v>
      </c>
      <c r="DS42" s="67"/>
      <c r="DT42" s="67"/>
      <c r="DU42" s="67" t="s">
        <v>26</v>
      </c>
      <c r="DV42" s="92"/>
      <c r="DW42" s="92"/>
      <c r="DX42" s="92"/>
      <c r="DY42" s="67"/>
      <c r="DZ42" s="67"/>
      <c r="EA42" s="67">
        <f>EA41</f>
        <v>1</v>
      </c>
      <c r="EB42" s="67"/>
      <c r="EC42" s="67"/>
      <c r="ED42" s="67">
        <f>ED41</f>
        <v>0</v>
      </c>
      <c r="EE42" s="67"/>
      <c r="EF42" s="67"/>
      <c r="EG42" s="67">
        <f>EG41/0.25</f>
        <v>0</v>
      </c>
      <c r="EH42" s="92"/>
      <c r="EI42" s="92"/>
      <c r="EJ42" s="96"/>
      <c r="EK42" s="52">
        <f>EH41+DE41+BU41+AN41</f>
        <v>15.095717799559136</v>
      </c>
      <c r="EL42" s="18">
        <f>EI41+DF41+BV41+AO41</f>
        <v>24</v>
      </c>
      <c r="EM42" s="19">
        <f>EK42/EL42</f>
        <v>0.6289882416482974</v>
      </c>
      <c r="EN42" s="27">
        <v>18</v>
      </c>
      <c r="EO42" s="101"/>
    </row>
    <row r="43" spans="1:145" s="1" customFormat="1" ht="19.5" customHeight="1">
      <c r="A43" s="125">
        <v>810</v>
      </c>
      <c r="B43" s="126" t="s">
        <v>11</v>
      </c>
      <c r="C43" s="159">
        <v>19</v>
      </c>
      <c r="D43" s="131">
        <f>AN43+BU43+DE43+DV43+EH43</f>
        <v>26.2634758342965</v>
      </c>
      <c r="E43" s="131">
        <f>AO43+BV43+DF43+DW43+EI43</f>
        <v>42</v>
      </c>
      <c r="F43" s="154">
        <f>D43/E43*100</f>
        <v>62.53208531975357</v>
      </c>
      <c r="G43" s="60"/>
      <c r="H43" s="61">
        <v>4</v>
      </c>
      <c r="I43" s="61">
        <v>22</v>
      </c>
      <c r="J43" s="62">
        <f>H43/I43</f>
        <v>0.18181818181818182</v>
      </c>
      <c r="K43" s="62">
        <v>0.91</v>
      </c>
      <c r="L43" s="61">
        <v>22</v>
      </c>
      <c r="M43" s="61">
        <v>22</v>
      </c>
      <c r="N43" s="62">
        <f>L43/M43</f>
        <v>1</v>
      </c>
      <c r="O43" s="63">
        <v>373246</v>
      </c>
      <c r="P43" s="63">
        <v>1672342</v>
      </c>
      <c r="Q43" s="64">
        <f>O43/P43</f>
        <v>0.22318760157910283</v>
      </c>
      <c r="R43" s="63" t="s">
        <v>25</v>
      </c>
      <c r="S43" s="63" t="s">
        <v>26</v>
      </c>
      <c r="T43" s="63" t="s">
        <v>26</v>
      </c>
      <c r="U43" s="63">
        <v>1</v>
      </c>
      <c r="V43" s="63">
        <v>2</v>
      </c>
      <c r="W43" s="64">
        <f>U43/V43</f>
        <v>0.5</v>
      </c>
      <c r="X43" s="63">
        <v>10</v>
      </c>
      <c r="Y43" s="63">
        <v>23</v>
      </c>
      <c r="Z43" s="64">
        <f>X43/Y43</f>
        <v>0.43478260869565216</v>
      </c>
      <c r="AA43" s="63">
        <v>9</v>
      </c>
      <c r="AB43" s="63">
        <v>9</v>
      </c>
      <c r="AC43" s="64">
        <f>1-AA43/AB43</f>
        <v>0</v>
      </c>
      <c r="AD43" s="63">
        <v>122865</v>
      </c>
      <c r="AE43" s="63">
        <v>2875258</v>
      </c>
      <c r="AF43" s="64">
        <f>1-AD43/AE43</f>
        <v>0.9572681825422276</v>
      </c>
      <c r="AG43" s="64"/>
      <c r="AH43" s="63">
        <v>88</v>
      </c>
      <c r="AI43" s="63">
        <v>12</v>
      </c>
      <c r="AJ43" s="64">
        <v>0</v>
      </c>
      <c r="AK43" s="63">
        <v>348230</v>
      </c>
      <c r="AL43" s="63">
        <v>3177362</v>
      </c>
      <c r="AM43" s="64">
        <f>1-AK43/AL43</f>
        <v>0.8904027932605728</v>
      </c>
      <c r="AN43" s="157">
        <f>J44+K44+N44+Q44+W44+Z44+AC44+AF44+AJ44+AM44</f>
        <v>5.097459367895737</v>
      </c>
      <c r="AO43" s="157">
        <v>10</v>
      </c>
      <c r="AP43" s="91">
        <f>AN43/AO43*100</f>
        <v>50.97459367895737</v>
      </c>
      <c r="AQ43" s="67">
        <v>2</v>
      </c>
      <c r="AR43" s="67">
        <v>2</v>
      </c>
      <c r="AS43" s="67">
        <f>AQ43/AR43</f>
        <v>1</v>
      </c>
      <c r="AT43" s="67">
        <v>0</v>
      </c>
      <c r="AU43" s="67">
        <v>12</v>
      </c>
      <c r="AV43" s="67">
        <f>1-AT43/AU43</f>
        <v>1</v>
      </c>
      <c r="AW43" s="67">
        <v>2800795</v>
      </c>
      <c r="AX43" s="67">
        <v>3177362</v>
      </c>
      <c r="AY43" s="67">
        <f>AW43/AX43</f>
        <v>0.881484388621756</v>
      </c>
      <c r="AZ43" s="67">
        <v>64454</v>
      </c>
      <c r="BA43" s="67">
        <v>917663</v>
      </c>
      <c r="BB43" s="67">
        <f>1-AZ43/BA43</f>
        <v>0.9297628868113894</v>
      </c>
      <c r="BC43" s="67">
        <v>56649</v>
      </c>
      <c r="BD43" s="67">
        <v>1724347</v>
      </c>
      <c r="BE43" s="67">
        <f>1-BC43/BD43</f>
        <v>0.9671475636864274</v>
      </c>
      <c r="BF43" s="67">
        <v>683063</v>
      </c>
      <c r="BG43" s="67">
        <v>416925</v>
      </c>
      <c r="BH43" s="67">
        <f>(BF43-BG43)/BG43</f>
        <v>0.63833543203214</v>
      </c>
      <c r="BI43" s="67">
        <v>14</v>
      </c>
      <c r="BJ43" s="67">
        <v>32</v>
      </c>
      <c r="BK43" s="67">
        <f>BI43/BJ43</f>
        <v>0.4375</v>
      </c>
      <c r="BL43" s="67">
        <v>1153548</v>
      </c>
      <c r="BM43" s="67">
        <v>1364268</v>
      </c>
      <c r="BN43" s="67">
        <f>1-BL43/BM43</f>
        <v>0.15445645576968747</v>
      </c>
      <c r="BO43" s="67">
        <v>0</v>
      </c>
      <c r="BP43" s="67">
        <v>1364268</v>
      </c>
      <c r="BQ43" s="67">
        <f>1-BO43/BP43</f>
        <v>1</v>
      </c>
      <c r="BR43" s="67">
        <v>75489.94</v>
      </c>
      <c r="BS43" s="67">
        <v>2800794.95</v>
      </c>
      <c r="BT43" s="67">
        <f>1-BR43/BS43</f>
        <v>0.9730469593998661</v>
      </c>
      <c r="BU43" s="97">
        <f>AS44+AV44+AY44+BB44+BE44+BH44+BK44+BN44+BQ44+BT44</f>
        <v>8.065461219052922</v>
      </c>
      <c r="BV43" s="97">
        <v>10</v>
      </c>
      <c r="BW43" s="97">
        <f>BU43/BV43*100</f>
        <v>80.65461219052924</v>
      </c>
      <c r="BX43" s="67">
        <v>11</v>
      </c>
      <c r="BY43" s="67">
        <v>26</v>
      </c>
      <c r="BZ43" s="67">
        <f>BX43/BY43</f>
        <v>0.4230769230769231</v>
      </c>
      <c r="CA43" s="67">
        <v>26</v>
      </c>
      <c r="CB43" s="67">
        <v>26</v>
      </c>
      <c r="CC43" s="67">
        <f>CA43/CB43</f>
        <v>1</v>
      </c>
      <c r="CD43" s="67">
        <v>6</v>
      </c>
      <c r="CE43" s="67">
        <v>26</v>
      </c>
      <c r="CF43" s="67">
        <f>1-CD43/CE43</f>
        <v>0.7692307692307692</v>
      </c>
      <c r="CG43" s="67">
        <v>3</v>
      </c>
      <c r="CH43" s="67">
        <v>24</v>
      </c>
      <c r="CI43" s="67">
        <f>CG43/CH43</f>
        <v>0.125</v>
      </c>
      <c r="CJ43" s="67">
        <v>24</v>
      </c>
      <c r="CK43" s="67">
        <v>24</v>
      </c>
      <c r="CL43" s="67">
        <f>CJ43/CK43</f>
        <v>1</v>
      </c>
      <c r="CM43" s="67">
        <v>8</v>
      </c>
      <c r="CN43" s="67">
        <v>24</v>
      </c>
      <c r="CO43" s="67">
        <f>1-CM43/CN43</f>
        <v>0.6666666666666667</v>
      </c>
      <c r="CP43" s="84"/>
      <c r="CQ43" s="67">
        <v>40646.532</v>
      </c>
      <c r="CR43" s="67">
        <v>41975.026</v>
      </c>
      <c r="CS43" s="67">
        <f>CQ43/CR43</f>
        <v>0.9683503710039394</v>
      </c>
      <c r="CT43" s="67">
        <v>31607.458</v>
      </c>
      <c r="CU43" s="67">
        <v>34541.075</v>
      </c>
      <c r="CV43" s="67">
        <f>CT43/CU43</f>
        <v>0.9150687406225777</v>
      </c>
      <c r="CW43" s="83">
        <v>0</v>
      </c>
      <c r="CX43" s="83">
        <f>BP43</f>
        <v>1364268</v>
      </c>
      <c r="CY43" s="83">
        <v>0</v>
      </c>
      <c r="CZ43" s="67"/>
      <c r="DA43" s="67"/>
      <c r="DB43" s="67">
        <v>0</v>
      </c>
      <c r="DC43" s="67">
        <v>2800794.95</v>
      </c>
      <c r="DD43" s="67">
        <f>1-DB43/DC43</f>
        <v>1</v>
      </c>
      <c r="DE43" s="91">
        <f>BZ44+CC44+CF44+CS44+CV44+CY44+DD44+DA44+CZ44+CP44+CI44+CL44+CO44</f>
        <v>8.100555247347842</v>
      </c>
      <c r="DF43" s="91">
        <v>13</v>
      </c>
      <c r="DG43" s="91">
        <f>DE43/DF43*100</f>
        <v>62.311963441137245</v>
      </c>
      <c r="DH43" s="83">
        <v>1</v>
      </c>
      <c r="DI43" s="83">
        <v>1</v>
      </c>
      <c r="DJ43" s="83">
        <f>DH43/DI43</f>
        <v>1</v>
      </c>
      <c r="DK43" s="67">
        <v>3</v>
      </c>
      <c r="DL43" s="67">
        <v>3</v>
      </c>
      <c r="DM43" s="67">
        <f>DK43/DL43</f>
        <v>1</v>
      </c>
      <c r="DN43" s="67">
        <v>0</v>
      </c>
      <c r="DO43" s="67">
        <v>5</v>
      </c>
      <c r="DP43" s="67">
        <f>DN43/DO43</f>
        <v>0</v>
      </c>
      <c r="DQ43" s="67" t="s">
        <v>124</v>
      </c>
      <c r="DR43" s="67" t="s">
        <v>124</v>
      </c>
      <c r="DS43" s="83">
        <v>0</v>
      </c>
      <c r="DT43" s="83">
        <v>2076</v>
      </c>
      <c r="DU43" s="83">
        <f>1-DS43/DT43</f>
        <v>1</v>
      </c>
      <c r="DV43" s="91">
        <f>DJ44+DM44+DP44+DQ44+DR44+DU44</f>
        <v>3</v>
      </c>
      <c r="DW43" s="91">
        <v>6</v>
      </c>
      <c r="DX43" s="91">
        <f>DV43/DW43*100</f>
        <v>50</v>
      </c>
      <c r="DY43" s="67">
        <v>6</v>
      </c>
      <c r="DZ43" s="67">
        <v>6</v>
      </c>
      <c r="EA43" s="67">
        <f>DY43/DZ43</f>
        <v>1</v>
      </c>
      <c r="EB43" s="67">
        <v>0</v>
      </c>
      <c r="EC43" s="67">
        <v>6</v>
      </c>
      <c r="ED43" s="67">
        <f>EB43/EC43</f>
        <v>0</v>
      </c>
      <c r="EE43" s="67">
        <v>2</v>
      </c>
      <c r="EF43" s="67">
        <v>6</v>
      </c>
      <c r="EG43" s="67">
        <f>EE43/EF43</f>
        <v>0.3333333333333333</v>
      </c>
      <c r="EH43" s="91">
        <f>EA44+ED44+EG44</f>
        <v>2</v>
      </c>
      <c r="EI43" s="91">
        <v>3</v>
      </c>
      <c r="EJ43" s="95">
        <f>EH43/EI43*100</f>
        <v>66.66666666666666</v>
      </c>
      <c r="EK43" s="53"/>
      <c r="EL43" s="20"/>
      <c r="EM43" s="21"/>
      <c r="EN43" s="28"/>
      <c r="EO43" s="101" t="s">
        <v>6</v>
      </c>
    </row>
    <row r="44" spans="1:145" s="1" customFormat="1" ht="9" customHeight="1">
      <c r="A44" s="125"/>
      <c r="B44" s="126"/>
      <c r="C44" s="159"/>
      <c r="D44" s="131"/>
      <c r="E44" s="131"/>
      <c r="F44" s="154"/>
      <c r="G44" s="60"/>
      <c r="H44" s="61"/>
      <c r="I44" s="61"/>
      <c r="J44" s="62">
        <f>J43</f>
        <v>0.18181818181818182</v>
      </c>
      <c r="K44" s="62">
        <f>K43</f>
        <v>0.91</v>
      </c>
      <c r="L44" s="61"/>
      <c r="M44" s="61"/>
      <c r="N44" s="62">
        <f>N43</f>
        <v>1</v>
      </c>
      <c r="O44" s="63"/>
      <c r="P44" s="63"/>
      <c r="Q44" s="64">
        <f>Q43</f>
        <v>0.22318760157910283</v>
      </c>
      <c r="R44" s="63"/>
      <c r="S44" s="63"/>
      <c r="T44" s="63" t="s">
        <v>26</v>
      </c>
      <c r="U44" s="63"/>
      <c r="V44" s="63"/>
      <c r="W44" s="64">
        <f>W43</f>
        <v>0.5</v>
      </c>
      <c r="X44" s="63"/>
      <c r="Y44" s="63"/>
      <c r="Z44" s="64">
        <f>Z43</f>
        <v>0.43478260869565216</v>
      </c>
      <c r="AA44" s="63"/>
      <c r="AB44" s="63"/>
      <c r="AC44" s="64">
        <f>AC43</f>
        <v>0</v>
      </c>
      <c r="AD44" s="63"/>
      <c r="AE44" s="63"/>
      <c r="AF44" s="64">
        <f>AF43</f>
        <v>0.9572681825422276</v>
      </c>
      <c r="AG44" s="66"/>
      <c r="AH44" s="63"/>
      <c r="AI44" s="63"/>
      <c r="AJ44" s="64">
        <v>0</v>
      </c>
      <c r="AK44" s="63"/>
      <c r="AL44" s="63"/>
      <c r="AM44" s="64">
        <f>AM43</f>
        <v>0.8904027932605728</v>
      </c>
      <c r="AN44" s="158"/>
      <c r="AO44" s="158"/>
      <c r="AP44" s="92"/>
      <c r="AQ44" s="67"/>
      <c r="AR44" s="67"/>
      <c r="AS44" s="67">
        <f>AS43</f>
        <v>1</v>
      </c>
      <c r="AT44" s="67"/>
      <c r="AU44" s="67"/>
      <c r="AV44" s="67">
        <f>AV43</f>
        <v>1</v>
      </c>
      <c r="AW44" s="67"/>
      <c r="AX44" s="67"/>
      <c r="AY44" s="67">
        <f>AY43</f>
        <v>0.881484388621756</v>
      </c>
      <c r="AZ44" s="67"/>
      <c r="BA44" s="67"/>
      <c r="BB44" s="67">
        <f>BB43</f>
        <v>0.9297628868113894</v>
      </c>
      <c r="BC44" s="67"/>
      <c r="BD44" s="67"/>
      <c r="BE44" s="67">
        <f>BE43</f>
        <v>0.9671475636864274</v>
      </c>
      <c r="BF44" s="67"/>
      <c r="BG44" s="67"/>
      <c r="BH44" s="67">
        <f>1-BH43</f>
        <v>0.36166456796785995</v>
      </c>
      <c r="BI44" s="67"/>
      <c r="BJ44" s="67"/>
      <c r="BK44" s="67">
        <f>BK43</f>
        <v>0.4375</v>
      </c>
      <c r="BL44" s="67"/>
      <c r="BM44" s="67"/>
      <c r="BN44" s="67">
        <f>BN43/0.3</f>
        <v>0.5148548525656249</v>
      </c>
      <c r="BO44" s="67"/>
      <c r="BP44" s="67"/>
      <c r="BQ44" s="67">
        <f>BQ43</f>
        <v>1</v>
      </c>
      <c r="BR44" s="67"/>
      <c r="BS44" s="67"/>
      <c r="BT44" s="67">
        <f>BT43</f>
        <v>0.9730469593998661</v>
      </c>
      <c r="BU44" s="98"/>
      <c r="BV44" s="98"/>
      <c r="BW44" s="98"/>
      <c r="BX44" s="67"/>
      <c r="BY44" s="67"/>
      <c r="BZ44" s="67">
        <f>BZ43</f>
        <v>0.4230769230769231</v>
      </c>
      <c r="CA44" s="67"/>
      <c r="CB44" s="67"/>
      <c r="CC44" s="67">
        <f>CC43</f>
        <v>1</v>
      </c>
      <c r="CD44" s="67"/>
      <c r="CE44" s="67"/>
      <c r="CF44" s="67">
        <f>CF43</f>
        <v>0.7692307692307692</v>
      </c>
      <c r="CG44" s="67"/>
      <c r="CH44" s="67"/>
      <c r="CI44" s="67">
        <f>CI43</f>
        <v>0.125</v>
      </c>
      <c r="CJ44" s="67"/>
      <c r="CK44" s="67"/>
      <c r="CL44" s="67">
        <f>CL43</f>
        <v>1</v>
      </c>
      <c r="CM44" s="67"/>
      <c r="CN44" s="67"/>
      <c r="CO44" s="67">
        <f>CO43</f>
        <v>0.6666666666666667</v>
      </c>
      <c r="CP44" s="67">
        <v>0</v>
      </c>
      <c r="CQ44" s="67"/>
      <c r="CR44" s="67"/>
      <c r="CS44" s="67">
        <f>1-CS43</f>
        <v>0.03164962899606061</v>
      </c>
      <c r="CT44" s="67"/>
      <c r="CU44" s="67"/>
      <c r="CV44" s="67">
        <f>1-CV43</f>
        <v>0.0849312593774223</v>
      </c>
      <c r="CW44" s="83"/>
      <c r="CX44" s="83"/>
      <c r="CY44" s="83">
        <v>1</v>
      </c>
      <c r="CZ44" s="67">
        <v>1</v>
      </c>
      <c r="DA44" s="67">
        <v>1</v>
      </c>
      <c r="DB44" s="67"/>
      <c r="DC44" s="67"/>
      <c r="DD44" s="67">
        <f>DD43</f>
        <v>1</v>
      </c>
      <c r="DE44" s="92"/>
      <c r="DF44" s="92"/>
      <c r="DG44" s="92"/>
      <c r="DH44" s="83"/>
      <c r="DI44" s="83"/>
      <c r="DJ44" s="83">
        <f>DJ43</f>
        <v>1</v>
      </c>
      <c r="DK44" s="67"/>
      <c r="DL44" s="67"/>
      <c r="DM44" s="67">
        <f>DM43</f>
        <v>1</v>
      </c>
      <c r="DN44" s="86" t="s">
        <v>119</v>
      </c>
      <c r="DO44" s="67"/>
      <c r="DP44" s="67">
        <f>DP43</f>
        <v>0</v>
      </c>
      <c r="DQ44" s="83">
        <v>0</v>
      </c>
      <c r="DR44" s="83">
        <v>0</v>
      </c>
      <c r="DS44" s="83"/>
      <c r="DT44" s="83"/>
      <c r="DU44" s="83">
        <f>DU43</f>
        <v>1</v>
      </c>
      <c r="DV44" s="92"/>
      <c r="DW44" s="92"/>
      <c r="DX44" s="92"/>
      <c r="DY44" s="67"/>
      <c r="DZ44" s="67"/>
      <c r="EA44" s="67">
        <f>EA43</f>
        <v>1</v>
      </c>
      <c r="EB44" s="67"/>
      <c r="EC44" s="67"/>
      <c r="ED44" s="67">
        <f>ED43</f>
        <v>0</v>
      </c>
      <c r="EE44" s="67"/>
      <c r="EF44" s="67"/>
      <c r="EG44" s="67">
        <v>1</v>
      </c>
      <c r="EH44" s="92"/>
      <c r="EI44" s="92"/>
      <c r="EJ44" s="96"/>
      <c r="EK44" s="52">
        <f>EH23+DE23+BU23+AN23</f>
        <v>19.327744001192162</v>
      </c>
      <c r="EL44" s="18">
        <f>EI23+DF23+BV23+AO23</f>
        <v>24</v>
      </c>
      <c r="EM44" s="19">
        <f>EK44/EL44</f>
        <v>0.8053226667163401</v>
      </c>
      <c r="EN44" s="27">
        <v>9</v>
      </c>
      <c r="EO44" s="101"/>
    </row>
    <row r="45" spans="1:145" s="1" customFormat="1" ht="19.5" customHeight="1">
      <c r="A45" s="140" t="s">
        <v>21</v>
      </c>
      <c r="B45" s="139" t="s">
        <v>20</v>
      </c>
      <c r="C45" s="159">
        <v>20</v>
      </c>
      <c r="D45" s="131">
        <f>AN45+EH45</f>
        <v>3.384723936142001</v>
      </c>
      <c r="E45" s="131">
        <f>AO45+EI45</f>
        <v>7</v>
      </c>
      <c r="F45" s="154">
        <f>D45/E45*100</f>
        <v>48.35319908774287</v>
      </c>
      <c r="G45" s="65"/>
      <c r="H45" s="61">
        <v>24</v>
      </c>
      <c r="I45" s="61">
        <v>25</v>
      </c>
      <c r="J45" s="62">
        <f>H45/I45</f>
        <v>0.96</v>
      </c>
      <c r="K45" s="62">
        <v>0.32</v>
      </c>
      <c r="L45" s="61">
        <v>25</v>
      </c>
      <c r="M45" s="61">
        <v>26</v>
      </c>
      <c r="N45" s="62">
        <f>L45/M45</f>
        <v>0.9615384615384616</v>
      </c>
      <c r="O45" s="63">
        <v>15575</v>
      </c>
      <c r="P45" s="63">
        <v>108775</v>
      </c>
      <c r="Q45" s="64">
        <f>O45/P45</f>
        <v>0.14318547460353942</v>
      </c>
      <c r="R45" s="63" t="s">
        <v>25</v>
      </c>
      <c r="S45" s="63" t="s">
        <v>26</v>
      </c>
      <c r="T45" s="63" t="s">
        <v>26</v>
      </c>
      <c r="U45" s="63" t="s">
        <v>25</v>
      </c>
      <c r="V45" s="63" t="s">
        <v>26</v>
      </c>
      <c r="W45" s="64" t="s">
        <v>26</v>
      </c>
      <c r="X45" s="64" t="s">
        <v>26</v>
      </c>
      <c r="Y45" s="64" t="s">
        <v>26</v>
      </c>
      <c r="Z45" s="64" t="s">
        <v>26</v>
      </c>
      <c r="AA45" s="64" t="s">
        <v>26</v>
      </c>
      <c r="AB45" s="64" t="s">
        <v>26</v>
      </c>
      <c r="AC45" s="64" t="s">
        <v>26</v>
      </c>
      <c r="AD45" s="64" t="s">
        <v>26</v>
      </c>
      <c r="AE45" s="64" t="s">
        <v>26</v>
      </c>
      <c r="AF45" s="64" t="s">
        <v>26</v>
      </c>
      <c r="AG45" s="64"/>
      <c r="AH45" s="64" t="s">
        <v>26</v>
      </c>
      <c r="AI45" s="64" t="s">
        <v>26</v>
      </c>
      <c r="AJ45" s="64" t="s">
        <v>26</v>
      </c>
      <c r="AK45" s="64" t="s">
        <v>26</v>
      </c>
      <c r="AL45" s="64" t="s">
        <v>26</v>
      </c>
      <c r="AM45" s="64" t="s">
        <v>26</v>
      </c>
      <c r="AN45" s="157">
        <f>J46+K46+N46+Q46</f>
        <v>2.384723936142001</v>
      </c>
      <c r="AO45" s="157">
        <v>4</v>
      </c>
      <c r="AP45" s="91">
        <f>AN45/AO45*100</f>
        <v>59.61809840355002</v>
      </c>
      <c r="AQ45" s="67" t="s">
        <v>26</v>
      </c>
      <c r="AR45" s="67" t="s">
        <v>26</v>
      </c>
      <c r="AS45" s="84" t="s">
        <v>26</v>
      </c>
      <c r="AT45" s="67" t="s">
        <v>26</v>
      </c>
      <c r="AU45" s="67" t="s">
        <v>26</v>
      </c>
      <c r="AV45" s="67" t="s">
        <v>26</v>
      </c>
      <c r="AW45" s="67" t="s">
        <v>26</v>
      </c>
      <c r="AX45" s="67" t="s">
        <v>26</v>
      </c>
      <c r="AY45" s="67" t="s">
        <v>26</v>
      </c>
      <c r="AZ45" s="67" t="s">
        <v>26</v>
      </c>
      <c r="BA45" s="67" t="s">
        <v>26</v>
      </c>
      <c r="BB45" s="67" t="s">
        <v>26</v>
      </c>
      <c r="BC45" s="67" t="s">
        <v>26</v>
      </c>
      <c r="BD45" s="67" t="s">
        <v>26</v>
      </c>
      <c r="BE45" s="67" t="s">
        <v>26</v>
      </c>
      <c r="BF45" s="67" t="s">
        <v>26</v>
      </c>
      <c r="BG45" s="67" t="s">
        <v>26</v>
      </c>
      <c r="BH45" s="67" t="s">
        <v>26</v>
      </c>
      <c r="BI45" s="67" t="s">
        <v>26</v>
      </c>
      <c r="BJ45" s="67" t="s">
        <v>26</v>
      </c>
      <c r="BK45" s="67" t="s">
        <v>26</v>
      </c>
      <c r="BL45" s="67" t="s">
        <v>26</v>
      </c>
      <c r="BM45" s="67" t="s">
        <v>26</v>
      </c>
      <c r="BN45" s="67" t="s">
        <v>26</v>
      </c>
      <c r="BO45" s="67" t="s">
        <v>26</v>
      </c>
      <c r="BP45" s="67" t="s">
        <v>26</v>
      </c>
      <c r="BQ45" s="67" t="s">
        <v>26</v>
      </c>
      <c r="BR45" s="71" t="s">
        <v>26</v>
      </c>
      <c r="BS45" s="71" t="s">
        <v>26</v>
      </c>
      <c r="BT45" s="71" t="s">
        <v>26</v>
      </c>
      <c r="BU45" s="97" t="s">
        <v>26</v>
      </c>
      <c r="BV45" s="97" t="s">
        <v>26</v>
      </c>
      <c r="BW45" s="93" t="s">
        <v>26</v>
      </c>
      <c r="BX45" s="67" t="s">
        <v>26</v>
      </c>
      <c r="BY45" s="67" t="s">
        <v>26</v>
      </c>
      <c r="BZ45" s="67" t="s">
        <v>26</v>
      </c>
      <c r="CA45" s="67" t="s">
        <v>26</v>
      </c>
      <c r="CB45" s="67" t="s">
        <v>26</v>
      </c>
      <c r="CC45" s="67" t="s">
        <v>26</v>
      </c>
      <c r="CD45" s="67" t="s">
        <v>26</v>
      </c>
      <c r="CE45" s="67" t="s">
        <v>26</v>
      </c>
      <c r="CF45" s="67" t="s">
        <v>26</v>
      </c>
      <c r="CG45" s="67" t="s">
        <v>26</v>
      </c>
      <c r="CH45" s="67" t="s">
        <v>26</v>
      </c>
      <c r="CI45" s="67" t="s">
        <v>26</v>
      </c>
      <c r="CJ45" s="67" t="s">
        <v>26</v>
      </c>
      <c r="CK45" s="67" t="s">
        <v>26</v>
      </c>
      <c r="CL45" s="67" t="s">
        <v>26</v>
      </c>
      <c r="CM45" s="67" t="s">
        <v>26</v>
      </c>
      <c r="CN45" s="67" t="s">
        <v>26</v>
      </c>
      <c r="CO45" s="67" t="s">
        <v>26</v>
      </c>
      <c r="CP45" s="67" t="s">
        <v>26</v>
      </c>
      <c r="CQ45" s="67" t="s">
        <v>26</v>
      </c>
      <c r="CR45" s="67" t="s">
        <v>26</v>
      </c>
      <c r="CS45" s="67" t="s">
        <v>26</v>
      </c>
      <c r="CT45" s="67" t="s">
        <v>26</v>
      </c>
      <c r="CU45" s="67" t="s">
        <v>26</v>
      </c>
      <c r="CV45" s="67" t="s">
        <v>26</v>
      </c>
      <c r="CW45" s="67" t="s">
        <v>26</v>
      </c>
      <c r="CX45" s="67" t="s">
        <v>26</v>
      </c>
      <c r="CY45" s="67" t="s">
        <v>26</v>
      </c>
      <c r="CZ45" s="67" t="s">
        <v>26</v>
      </c>
      <c r="DA45" s="67" t="s">
        <v>26</v>
      </c>
      <c r="DB45" s="67" t="s">
        <v>26</v>
      </c>
      <c r="DC45" s="67" t="s">
        <v>26</v>
      </c>
      <c r="DD45" s="67" t="s">
        <v>26</v>
      </c>
      <c r="DE45" s="91" t="s">
        <v>26</v>
      </c>
      <c r="DF45" s="91" t="s">
        <v>26</v>
      </c>
      <c r="DG45" s="91" t="s">
        <v>26</v>
      </c>
      <c r="DH45" s="67" t="s">
        <v>26</v>
      </c>
      <c r="DI45" s="67" t="s">
        <v>26</v>
      </c>
      <c r="DJ45" s="67" t="s">
        <v>26</v>
      </c>
      <c r="DK45" s="67" t="s">
        <v>26</v>
      </c>
      <c r="DL45" s="67" t="s">
        <v>26</v>
      </c>
      <c r="DM45" s="67" t="s">
        <v>26</v>
      </c>
      <c r="DN45" s="67" t="s">
        <v>26</v>
      </c>
      <c r="DO45" s="67" t="s">
        <v>26</v>
      </c>
      <c r="DP45" s="67" t="s">
        <v>26</v>
      </c>
      <c r="DQ45" s="67" t="s">
        <v>26</v>
      </c>
      <c r="DR45" s="67" t="s">
        <v>26</v>
      </c>
      <c r="DS45" s="67" t="s">
        <v>26</v>
      </c>
      <c r="DT45" s="67" t="s">
        <v>26</v>
      </c>
      <c r="DU45" s="67" t="s">
        <v>26</v>
      </c>
      <c r="DV45" s="91" t="s">
        <v>26</v>
      </c>
      <c r="DW45" s="91" t="s">
        <v>26</v>
      </c>
      <c r="DX45" s="91" t="s">
        <v>26</v>
      </c>
      <c r="DY45" s="67">
        <v>1</v>
      </c>
      <c r="DZ45" s="67">
        <v>1</v>
      </c>
      <c r="EA45" s="67">
        <f>DY45/DZ45</f>
        <v>1</v>
      </c>
      <c r="EB45" s="67">
        <v>0</v>
      </c>
      <c r="EC45" s="67">
        <v>1</v>
      </c>
      <c r="ED45" s="67">
        <f>EB45/EC45</f>
        <v>0</v>
      </c>
      <c r="EE45" s="67">
        <v>0</v>
      </c>
      <c r="EF45" s="67">
        <v>1</v>
      </c>
      <c r="EG45" s="67">
        <f>EE45/EF45</f>
        <v>0</v>
      </c>
      <c r="EH45" s="91">
        <f>EA46+ED46+EG46</f>
        <v>1</v>
      </c>
      <c r="EI45" s="91">
        <v>3</v>
      </c>
      <c r="EJ45" s="95">
        <f>EH45/EI45*100</f>
        <v>33.33333333333333</v>
      </c>
      <c r="EK45" s="53"/>
      <c r="EL45" s="20"/>
      <c r="EM45" s="21"/>
      <c r="EN45" s="28"/>
      <c r="EO45" s="101" t="s">
        <v>7</v>
      </c>
    </row>
    <row r="46" spans="1:145" s="1" customFormat="1" ht="12.75" customHeight="1">
      <c r="A46" s="140"/>
      <c r="B46" s="139"/>
      <c r="C46" s="159"/>
      <c r="D46" s="131"/>
      <c r="E46" s="131"/>
      <c r="F46" s="154"/>
      <c r="G46" s="65"/>
      <c r="H46" s="61"/>
      <c r="I46" s="61"/>
      <c r="J46" s="62">
        <f>J45</f>
        <v>0.96</v>
      </c>
      <c r="K46" s="62">
        <f>K45</f>
        <v>0.32</v>
      </c>
      <c r="L46" s="61"/>
      <c r="M46" s="61"/>
      <c r="N46" s="62">
        <f>N45</f>
        <v>0.9615384615384616</v>
      </c>
      <c r="O46" s="63"/>
      <c r="P46" s="63"/>
      <c r="Q46" s="64">
        <f>Q45</f>
        <v>0.14318547460353942</v>
      </c>
      <c r="R46" s="63"/>
      <c r="S46" s="63"/>
      <c r="T46" s="63" t="s">
        <v>26</v>
      </c>
      <c r="U46" s="63"/>
      <c r="V46" s="63"/>
      <c r="W46" s="64" t="s">
        <v>26</v>
      </c>
      <c r="X46" s="64"/>
      <c r="Y46" s="64"/>
      <c r="Z46" s="64" t="s">
        <v>26</v>
      </c>
      <c r="AA46" s="64"/>
      <c r="AB46" s="64"/>
      <c r="AC46" s="64" t="s">
        <v>26</v>
      </c>
      <c r="AD46" s="64"/>
      <c r="AE46" s="64"/>
      <c r="AF46" s="64" t="s">
        <v>26</v>
      </c>
      <c r="AG46" s="64"/>
      <c r="AH46" s="69"/>
      <c r="AI46" s="69"/>
      <c r="AJ46" s="64" t="s">
        <v>26</v>
      </c>
      <c r="AK46" s="64"/>
      <c r="AL46" s="64"/>
      <c r="AM46" s="64" t="s">
        <v>26</v>
      </c>
      <c r="AN46" s="158"/>
      <c r="AO46" s="158"/>
      <c r="AP46" s="92"/>
      <c r="AQ46" s="67"/>
      <c r="AR46" s="67"/>
      <c r="AS46" s="84" t="s">
        <v>26</v>
      </c>
      <c r="AT46" s="67"/>
      <c r="AU46" s="67"/>
      <c r="AV46" s="67" t="s">
        <v>26</v>
      </c>
      <c r="AW46" s="67"/>
      <c r="AX46" s="67"/>
      <c r="AY46" s="67" t="s">
        <v>26</v>
      </c>
      <c r="AZ46" s="67"/>
      <c r="BA46" s="67"/>
      <c r="BB46" s="67" t="s">
        <v>26</v>
      </c>
      <c r="BC46" s="67"/>
      <c r="BD46" s="67"/>
      <c r="BE46" s="67" t="s">
        <v>26</v>
      </c>
      <c r="BF46" s="67"/>
      <c r="BG46" s="67"/>
      <c r="BH46" s="67" t="s">
        <v>26</v>
      </c>
      <c r="BI46" s="67"/>
      <c r="BJ46" s="67"/>
      <c r="BK46" s="67" t="s">
        <v>26</v>
      </c>
      <c r="BL46" s="67"/>
      <c r="BM46" s="67"/>
      <c r="BN46" s="67" t="s">
        <v>26</v>
      </c>
      <c r="BO46" s="67"/>
      <c r="BP46" s="67"/>
      <c r="BQ46" s="67" t="s">
        <v>26</v>
      </c>
      <c r="BR46" s="71"/>
      <c r="BS46" s="71"/>
      <c r="BT46" s="71" t="s">
        <v>26</v>
      </c>
      <c r="BU46" s="98"/>
      <c r="BV46" s="98"/>
      <c r="BW46" s="94"/>
      <c r="BX46" s="67"/>
      <c r="BY46" s="67"/>
      <c r="BZ46" s="67" t="s">
        <v>26</v>
      </c>
      <c r="CA46" s="67"/>
      <c r="CB46" s="67"/>
      <c r="CC46" s="67" t="s">
        <v>26</v>
      </c>
      <c r="CD46" s="67"/>
      <c r="CE46" s="67"/>
      <c r="CF46" s="67" t="s">
        <v>26</v>
      </c>
      <c r="CG46" s="67"/>
      <c r="CH46" s="67"/>
      <c r="CI46" s="67" t="s">
        <v>26</v>
      </c>
      <c r="CJ46" s="67"/>
      <c r="CK46" s="67"/>
      <c r="CL46" s="67" t="s">
        <v>26</v>
      </c>
      <c r="CM46" s="67"/>
      <c r="CN46" s="67"/>
      <c r="CO46" s="67" t="s">
        <v>26</v>
      </c>
      <c r="CP46" s="67"/>
      <c r="CQ46" s="67"/>
      <c r="CR46" s="67"/>
      <c r="CS46" s="67" t="s">
        <v>26</v>
      </c>
      <c r="CT46" s="67"/>
      <c r="CU46" s="67"/>
      <c r="CV46" s="67" t="s">
        <v>26</v>
      </c>
      <c r="CW46" s="67"/>
      <c r="CX46" s="67"/>
      <c r="CY46" s="67" t="s">
        <v>26</v>
      </c>
      <c r="CZ46" s="67" t="s">
        <v>26</v>
      </c>
      <c r="DA46" s="67" t="s">
        <v>26</v>
      </c>
      <c r="DB46" s="67"/>
      <c r="DC46" s="67"/>
      <c r="DD46" s="67" t="s">
        <v>26</v>
      </c>
      <c r="DE46" s="92"/>
      <c r="DF46" s="92"/>
      <c r="DG46" s="92"/>
      <c r="DH46" s="67"/>
      <c r="DI46" s="67"/>
      <c r="DJ46" s="67" t="s">
        <v>26</v>
      </c>
      <c r="DK46" s="67"/>
      <c r="DL46" s="67"/>
      <c r="DM46" s="67" t="s">
        <v>26</v>
      </c>
      <c r="DN46" s="67"/>
      <c r="DO46" s="67"/>
      <c r="DP46" s="67" t="s">
        <v>26</v>
      </c>
      <c r="DQ46" s="67" t="s">
        <v>26</v>
      </c>
      <c r="DR46" s="67" t="s">
        <v>26</v>
      </c>
      <c r="DS46" s="67"/>
      <c r="DT46" s="67"/>
      <c r="DU46" s="67" t="s">
        <v>26</v>
      </c>
      <c r="DV46" s="92"/>
      <c r="DW46" s="92"/>
      <c r="DX46" s="92"/>
      <c r="DY46" s="67"/>
      <c r="DZ46" s="67"/>
      <c r="EA46" s="67">
        <f>EA45</f>
        <v>1</v>
      </c>
      <c r="EB46" s="67"/>
      <c r="EC46" s="67"/>
      <c r="ED46" s="67">
        <f>ED45</f>
        <v>0</v>
      </c>
      <c r="EE46" s="67"/>
      <c r="EF46" s="67"/>
      <c r="EG46" s="67">
        <f>EG45/0.25</f>
        <v>0</v>
      </c>
      <c r="EH46" s="92"/>
      <c r="EI46" s="92"/>
      <c r="EJ46" s="96"/>
      <c r="EK46" s="52">
        <f>EH13+DE13+BU13+AN13</f>
        <v>20.61427970035161</v>
      </c>
      <c r="EL46" s="18">
        <f>EI13+DF13+BV13+AO13</f>
        <v>24</v>
      </c>
      <c r="EM46" s="19">
        <f>EK46/EL46</f>
        <v>0.8589283208479838</v>
      </c>
      <c r="EN46" s="27">
        <v>4</v>
      </c>
      <c r="EO46" s="101"/>
    </row>
    <row r="47" spans="1:145" s="1" customFormat="1" ht="19.5" customHeight="1">
      <c r="A47" s="59"/>
      <c r="B47" s="59" t="s">
        <v>132</v>
      </c>
      <c r="C47" s="49"/>
      <c r="D47" s="72">
        <f>SUM(D33:D46)/20</f>
        <v>6.810114041604772</v>
      </c>
      <c r="E47" s="72">
        <f>SUM(E33:E46)/20</f>
        <v>10.1</v>
      </c>
      <c r="F47" s="73">
        <f>D47/E47*100</f>
        <v>67.42687169905714</v>
      </c>
      <c r="G47" s="74"/>
      <c r="H47" s="75"/>
      <c r="I47" s="75"/>
      <c r="J47" s="75">
        <v>0.77</v>
      </c>
      <c r="K47" s="75">
        <v>0.79</v>
      </c>
      <c r="L47" s="75"/>
      <c r="M47" s="75"/>
      <c r="N47" s="75">
        <v>0.98</v>
      </c>
      <c r="O47" s="75"/>
      <c r="P47" s="75"/>
      <c r="Q47" s="75">
        <v>0.35</v>
      </c>
      <c r="R47" s="75"/>
      <c r="S47" s="75"/>
      <c r="T47" s="75">
        <v>0</v>
      </c>
      <c r="U47" s="75"/>
      <c r="V47" s="75"/>
      <c r="W47" s="75">
        <v>0.92</v>
      </c>
      <c r="X47" s="75"/>
      <c r="Y47" s="75">
        <v>0.65</v>
      </c>
      <c r="Z47" s="75"/>
      <c r="AA47" s="75"/>
      <c r="AB47" s="75"/>
      <c r="AC47" s="75">
        <v>0.72</v>
      </c>
      <c r="AD47" s="75"/>
      <c r="AE47" s="75"/>
      <c r="AF47" s="75">
        <v>0.99</v>
      </c>
      <c r="AG47" s="75"/>
      <c r="AH47" s="75"/>
      <c r="AI47" s="75"/>
      <c r="AJ47" s="75">
        <v>0.28</v>
      </c>
      <c r="AK47" s="75"/>
      <c r="AL47" s="75"/>
      <c r="AM47" s="75">
        <v>0.92</v>
      </c>
      <c r="AN47" s="75">
        <f>SUM(AN33:AN45)/20</f>
        <v>1.431093123072196</v>
      </c>
      <c r="AO47" s="75">
        <f>SUM(AO33:AO45)/20</f>
        <v>2.5</v>
      </c>
      <c r="AP47" s="88">
        <f>AN47/AO47</f>
        <v>0.5724372492288784</v>
      </c>
      <c r="AQ47" s="88"/>
      <c r="AR47" s="88"/>
      <c r="AS47" s="88">
        <v>1</v>
      </c>
      <c r="AT47" s="88"/>
      <c r="AU47" s="88"/>
      <c r="AV47" s="88">
        <v>0.93</v>
      </c>
      <c r="AW47" s="88"/>
      <c r="AX47" s="88"/>
      <c r="AY47" s="88">
        <v>0.97</v>
      </c>
      <c r="AZ47" s="88"/>
      <c r="BA47" s="88"/>
      <c r="BB47" s="88">
        <v>0.92</v>
      </c>
      <c r="BC47" s="88"/>
      <c r="BD47" s="88"/>
      <c r="BE47" s="88">
        <v>0.98</v>
      </c>
      <c r="BF47" s="88"/>
      <c r="BG47" s="88"/>
      <c r="BH47" s="88">
        <v>0.51</v>
      </c>
      <c r="BI47" s="88"/>
      <c r="BJ47" s="88"/>
      <c r="BK47" s="88">
        <v>0.5</v>
      </c>
      <c r="BL47" s="88"/>
      <c r="BM47" s="88"/>
      <c r="BN47" s="88">
        <v>0.91</v>
      </c>
      <c r="BO47" s="88"/>
      <c r="BP47" s="88"/>
      <c r="BQ47" s="88">
        <v>1</v>
      </c>
      <c r="BR47" s="88"/>
      <c r="BS47" s="88"/>
      <c r="BT47" s="88">
        <v>0.99</v>
      </c>
      <c r="BU47" s="89">
        <f>SUM(BU33:BU45)/19</f>
        <v>2.0723724915003943</v>
      </c>
      <c r="BV47" s="89">
        <f>SUM(BV33:BV45)/19</f>
        <v>2.526315789473684</v>
      </c>
      <c r="BW47" s="89">
        <f>BU47/BV47</f>
        <v>0.8203141112189061</v>
      </c>
      <c r="BX47" s="89"/>
      <c r="BY47" s="89"/>
      <c r="BZ47" s="89">
        <v>0.85</v>
      </c>
      <c r="CA47" s="89"/>
      <c r="CB47" s="89"/>
      <c r="CC47" s="89">
        <v>1</v>
      </c>
      <c r="CD47" s="89"/>
      <c r="CE47" s="89"/>
      <c r="CF47" s="89">
        <v>0.94</v>
      </c>
      <c r="CG47" s="88"/>
      <c r="CH47" s="88"/>
      <c r="CI47" s="88">
        <v>0.66</v>
      </c>
      <c r="CJ47" s="88"/>
      <c r="CK47" s="88"/>
      <c r="CL47" s="88">
        <v>1</v>
      </c>
      <c r="CM47" s="88"/>
      <c r="CN47" s="88"/>
      <c r="CO47" s="88">
        <v>0.78</v>
      </c>
      <c r="CP47" s="88">
        <v>0.95</v>
      </c>
      <c r="CQ47" s="88"/>
      <c r="CR47" s="88"/>
      <c r="CS47" s="88">
        <v>0.44</v>
      </c>
      <c r="CT47" s="88"/>
      <c r="CU47" s="88"/>
      <c r="CV47" s="88">
        <v>0.58</v>
      </c>
      <c r="CW47" s="88"/>
      <c r="CX47" s="88"/>
      <c r="CY47" s="88">
        <v>0.98</v>
      </c>
      <c r="CZ47" s="88">
        <v>1</v>
      </c>
      <c r="DA47" s="88">
        <v>0.95</v>
      </c>
      <c r="DB47" s="88"/>
      <c r="DC47" s="88"/>
      <c r="DD47" s="88">
        <v>1</v>
      </c>
      <c r="DE47" s="88">
        <f>SUM(DE33:DE45)/19</f>
        <v>2.598526720990036</v>
      </c>
      <c r="DF47" s="88">
        <f>SUM(DF33:DF45)/19</f>
        <v>3.473684210526316</v>
      </c>
      <c r="DG47" s="88">
        <f>DE47/DF47</f>
        <v>0.7480607227092527</v>
      </c>
      <c r="DH47" s="88"/>
      <c r="DI47" s="88"/>
      <c r="DJ47" s="88">
        <v>0.84</v>
      </c>
      <c r="DK47" s="88"/>
      <c r="DL47" s="88"/>
      <c r="DM47" s="88">
        <v>1</v>
      </c>
      <c r="DN47" s="88"/>
      <c r="DO47" s="88"/>
      <c r="DP47" s="88">
        <v>0.58</v>
      </c>
      <c r="DQ47" s="88">
        <f>3/7</f>
        <v>0.42857142857142855</v>
      </c>
      <c r="DR47" s="88">
        <f>3/7</f>
        <v>0.42857142857142855</v>
      </c>
      <c r="DS47" s="88"/>
      <c r="DT47" s="88"/>
      <c r="DU47" s="88">
        <v>1</v>
      </c>
      <c r="DV47" s="88">
        <f>SUM(DV33:DV45)/7</f>
        <v>1.5238095238095237</v>
      </c>
      <c r="DW47" s="88">
        <f>SUM(DW33:DW45)/7</f>
        <v>2.4285714285714284</v>
      </c>
      <c r="DX47" s="88">
        <f>DV47/DW47</f>
        <v>0.6274509803921569</v>
      </c>
      <c r="DY47" s="88"/>
      <c r="DZ47" s="88"/>
      <c r="EA47" s="88">
        <v>0.78</v>
      </c>
      <c r="EB47" s="88"/>
      <c r="EC47" s="88"/>
      <c r="ED47" s="88">
        <v>0.36</v>
      </c>
      <c r="EE47" s="88"/>
      <c r="EF47" s="88"/>
      <c r="EG47" s="88">
        <v>0.38</v>
      </c>
      <c r="EH47" s="88">
        <f>SUM(EH33:EH45)/20</f>
        <v>0.4083333333333333</v>
      </c>
      <c r="EI47" s="88">
        <f>SUM(EI33:EI45)/20</f>
        <v>1.05</v>
      </c>
      <c r="EJ47" s="90">
        <f>EH47/EI47</f>
        <v>0.38888888888888884</v>
      </c>
      <c r="EK47" s="53"/>
      <c r="EL47" s="20"/>
      <c r="EM47" s="21"/>
      <c r="EN47" s="28"/>
      <c r="EO47" s="101" t="s">
        <v>8</v>
      </c>
    </row>
    <row r="48" spans="141:145" s="1" customFormat="1" ht="19.5" customHeight="1">
      <c r="EK48" s="54">
        <f>EH15+DE15+BU15+AN15</f>
        <v>21.994241171939322</v>
      </c>
      <c r="EL48" s="22">
        <f>EI15+DF15+BV15+AO15</f>
        <v>26</v>
      </c>
      <c r="EM48" s="23">
        <f>EK48/EL48</f>
        <v>0.845932352766897</v>
      </c>
      <c r="EN48" s="29">
        <v>5</v>
      </c>
      <c r="EO48" s="101"/>
    </row>
    <row r="49" spans="141:145" s="1" customFormat="1" ht="19.5" customHeight="1">
      <c r="EK49" s="55"/>
      <c r="EL49" s="24"/>
      <c r="EM49" s="19"/>
      <c r="EN49" s="27"/>
      <c r="EO49" s="101" t="s">
        <v>9</v>
      </c>
    </row>
    <row r="50" spans="141:145" s="1" customFormat="1" ht="19.5" customHeight="1">
      <c r="EK50" s="52">
        <f>EH37+DE37+BU37+AN37</f>
        <v>16.2482008105859</v>
      </c>
      <c r="EL50" s="18">
        <f>EI37+DF37+BV37+AO37</f>
        <v>23</v>
      </c>
      <c r="EM50" s="19">
        <f>EK50/EL50</f>
        <v>0.7064435135037348</v>
      </c>
      <c r="EN50" s="27">
        <v>16</v>
      </c>
      <c r="EO50" s="101"/>
    </row>
    <row r="51" spans="141:145" s="3" customFormat="1" ht="19.5" customHeight="1">
      <c r="EK51" s="56"/>
      <c r="EL51" s="30"/>
      <c r="EM51" s="31"/>
      <c r="EN51" s="32"/>
      <c r="EO51" s="102" t="s">
        <v>10</v>
      </c>
    </row>
    <row r="52" spans="141:145" s="3" customFormat="1" ht="19.5" customHeight="1">
      <c r="EK52" s="52">
        <f>EH9+DE9+BU9+AN9</f>
        <v>27.640436746941088</v>
      </c>
      <c r="EL52" s="18">
        <f>EI9+DF9+BV9+AO9</f>
        <v>30</v>
      </c>
      <c r="EM52" s="19">
        <f>EK52/EL52</f>
        <v>0.921347891564703</v>
      </c>
      <c r="EN52" s="27">
        <v>2</v>
      </c>
      <c r="EO52" s="102"/>
    </row>
    <row r="53" spans="141:145" s="1" customFormat="1" ht="19.5" customHeight="1">
      <c r="EK53" s="53"/>
      <c r="EL53" s="20"/>
      <c r="EM53" s="21"/>
      <c r="EN53" s="28"/>
      <c r="EO53" s="101" t="s">
        <v>11</v>
      </c>
    </row>
    <row r="54" spans="141:145" s="1" customFormat="1" ht="19.5" customHeight="1">
      <c r="EK54" s="52">
        <f>EH43+DV43+DE43+BU43+AN43</f>
        <v>26.2634758342965</v>
      </c>
      <c r="EL54" s="18">
        <f>EI43+DW43+DF43+BV43+AO43</f>
        <v>42</v>
      </c>
      <c r="EM54" s="19">
        <f>EK54/EL54</f>
        <v>0.6253208531975357</v>
      </c>
      <c r="EN54" s="27">
        <v>19</v>
      </c>
      <c r="EO54" s="101"/>
    </row>
    <row r="55" spans="141:145" s="1" customFormat="1" ht="19.5" customHeight="1">
      <c r="EK55" s="53"/>
      <c r="EL55" s="20"/>
      <c r="EM55" s="21"/>
      <c r="EN55" s="28"/>
      <c r="EO55" s="102" t="s">
        <v>12</v>
      </c>
    </row>
    <row r="56" spans="141:145" s="1" customFormat="1" ht="19.5" customHeight="1">
      <c r="EK56" s="52">
        <f>EH17+DE17+BU17+AN17</f>
        <v>21.84824752525359</v>
      </c>
      <c r="EL56" s="18">
        <f>EI17+DF17+BV17+AO17</f>
        <v>26</v>
      </c>
      <c r="EM56" s="19">
        <f>EK56/EL56</f>
        <v>0.8403172125097534</v>
      </c>
      <c r="EN56" s="27">
        <v>6</v>
      </c>
      <c r="EO56" s="102"/>
    </row>
    <row r="57" spans="141:145" s="1" customFormat="1" ht="19.5" customHeight="1">
      <c r="EK57" s="53"/>
      <c r="EL57" s="20"/>
      <c r="EM57" s="21"/>
      <c r="EN57" s="28"/>
      <c r="EO57" s="101" t="s">
        <v>13</v>
      </c>
    </row>
    <row r="58" spans="141:145" s="1" customFormat="1" ht="19.5" customHeight="1">
      <c r="EK58" s="52">
        <f>EH29+DV29+DE29+BU29+AN29</f>
        <v>30.09873912857914</v>
      </c>
      <c r="EL58" s="18">
        <f>EI29+DW29+DF29+BV29+AO29</f>
        <v>39</v>
      </c>
      <c r="EM58" s="19">
        <f>EK58/EL58</f>
        <v>0.7717625417584395</v>
      </c>
      <c r="EN58" s="27">
        <v>12</v>
      </c>
      <c r="EO58" s="101"/>
    </row>
    <row r="59" spans="141:145" s="1" customFormat="1" ht="19.5" customHeight="1">
      <c r="EK59" s="53"/>
      <c r="EL59" s="20"/>
      <c r="EM59" s="21"/>
      <c r="EN59" s="28"/>
      <c r="EO59" s="101" t="s">
        <v>14</v>
      </c>
    </row>
    <row r="60" spans="141:145" s="1" customFormat="1" ht="19.5" customHeight="1">
      <c r="EK60" s="52">
        <f>EH19+DV19+DE19+BU19+AN19</f>
        <v>34.23672254245959</v>
      </c>
      <c r="EL60" s="18">
        <f>EI19+DW19+DF19+BV19+AO19</f>
        <v>42</v>
      </c>
      <c r="EM60" s="19">
        <f>EK60/EL60</f>
        <v>0.8151600605347521</v>
      </c>
      <c r="EN60" s="27">
        <v>7</v>
      </c>
      <c r="EO60" s="101"/>
    </row>
    <row r="61" spans="141:145" s="1" customFormat="1" ht="19.5" customHeight="1">
      <c r="EK61" s="53"/>
      <c r="EL61" s="20"/>
      <c r="EM61" s="21"/>
      <c r="EN61" s="28"/>
      <c r="EO61" s="101" t="s">
        <v>15</v>
      </c>
    </row>
    <row r="62" spans="141:145" s="1" customFormat="1" ht="19.5" customHeight="1">
      <c r="EK62" s="54">
        <f>EH31+DV31+DE31+BU31+AN31</f>
        <v>32.34397866954831</v>
      </c>
      <c r="EL62" s="22">
        <f>EI31+DW31+DF31+BV31+AO31</f>
        <v>42</v>
      </c>
      <c r="EM62" s="23">
        <f>EK62/EL62</f>
        <v>0.7700947302273407</v>
      </c>
      <c r="EN62" s="29">
        <v>13</v>
      </c>
      <c r="EO62" s="101"/>
    </row>
    <row r="63" spans="141:145" s="1" customFormat="1" ht="19.5" customHeight="1">
      <c r="EK63" s="55"/>
      <c r="EL63" s="24"/>
      <c r="EM63" s="19"/>
      <c r="EN63" s="27"/>
      <c r="EO63" s="101" t="s">
        <v>16</v>
      </c>
    </row>
    <row r="64" spans="141:145" s="1" customFormat="1" ht="19.5" customHeight="1">
      <c r="EK64" s="52">
        <f>EH21+DV21+DE21+BU21+AN21</f>
        <v>35.03744911084348</v>
      </c>
      <c r="EL64" s="18">
        <f>EI21+DW21+DF21+BV21+AO21</f>
        <v>43</v>
      </c>
      <c r="EM64" s="19">
        <f>EK64/EL64</f>
        <v>0.8148243979265927</v>
      </c>
      <c r="EN64" s="27">
        <v>8</v>
      </c>
      <c r="EO64" s="101"/>
    </row>
    <row r="65" spans="141:145" s="1" customFormat="1" ht="19.5" customHeight="1">
      <c r="EK65" s="53"/>
      <c r="EL65" s="20"/>
      <c r="EM65" s="21"/>
      <c r="EN65" s="28"/>
      <c r="EO65" s="101" t="s">
        <v>17</v>
      </c>
    </row>
    <row r="66" spans="141:145" s="1" customFormat="1" ht="19.5" customHeight="1">
      <c r="EK66" s="52">
        <f>EH35+DV35+DE35+BU35+AN35</f>
        <v>29.432086516766887</v>
      </c>
      <c r="EL66" s="22">
        <f>EI35+DW35+DF35+BV35+AO35</f>
        <v>41</v>
      </c>
      <c r="EM66" s="23">
        <f>EK66/EL66</f>
        <v>0.7178557687016314</v>
      </c>
      <c r="EN66" s="29">
        <v>15</v>
      </c>
      <c r="EO66" s="101"/>
    </row>
    <row r="67" spans="141:145" s="1" customFormat="1" ht="19.5" customHeight="1">
      <c r="EK67" s="53"/>
      <c r="EL67" s="24"/>
      <c r="EM67" s="19"/>
      <c r="EN67" s="27"/>
      <c r="EO67" s="102" t="s">
        <v>18</v>
      </c>
    </row>
    <row r="68" spans="141:145" s="1" customFormat="1" ht="19.5" customHeight="1">
      <c r="EK68" s="54">
        <f>EH11+DE11+BU11+AN11</f>
        <v>22.940549255967582</v>
      </c>
      <c r="EL68" s="22">
        <v>26</v>
      </c>
      <c r="EM68" s="23">
        <f>EK68/EL68</f>
        <v>0.8823288175372147</v>
      </c>
      <c r="EN68" s="29">
        <v>3</v>
      </c>
      <c r="EO68" s="102"/>
    </row>
    <row r="69" spans="141:145" s="1" customFormat="1" ht="19.5" customHeight="1">
      <c r="EK69" s="55"/>
      <c r="EL69" s="24"/>
      <c r="EM69" s="19"/>
      <c r="EN69" s="27"/>
      <c r="EO69" s="102" t="s">
        <v>19</v>
      </c>
    </row>
    <row r="70" spans="141:145" s="1" customFormat="1" ht="19.5" customHeight="1">
      <c r="EK70" s="52">
        <f>EH7+DE7+BU7+AN7</f>
        <v>24.04361113567628</v>
      </c>
      <c r="EL70" s="18">
        <v>26</v>
      </c>
      <c r="EM70" s="19">
        <f>EK70/EL70</f>
        <v>0.9247542744490876</v>
      </c>
      <c r="EN70" s="27">
        <v>1</v>
      </c>
      <c r="EO70" s="103"/>
    </row>
    <row r="71" spans="141:145" s="1" customFormat="1" ht="19.5" customHeight="1">
      <c r="EK71" s="53"/>
      <c r="EL71" s="20"/>
      <c r="EM71" s="21"/>
      <c r="EN71" s="28"/>
      <c r="EO71" s="104" t="s">
        <v>20</v>
      </c>
    </row>
    <row r="72" spans="141:145" s="1" customFormat="1" ht="19.5" customHeight="1" thickBot="1">
      <c r="EK72" s="52">
        <f>AN45+EH45</f>
        <v>3.384723936142001</v>
      </c>
      <c r="EL72" s="18">
        <v>7</v>
      </c>
      <c r="EM72" s="19">
        <f>EK72/EL72</f>
        <v>0.4835319908774287</v>
      </c>
      <c r="EN72" s="27">
        <v>20</v>
      </c>
      <c r="EO72" s="105"/>
    </row>
    <row r="73" spans="141:145" s="38" customFormat="1" ht="15.75" customHeight="1" thickBot="1">
      <c r="EK73" s="35">
        <v>23.16</v>
      </c>
      <c r="EL73" s="36">
        <v>29.85</v>
      </c>
      <c r="EM73" s="37">
        <f>EK73/EL73</f>
        <v>0.7758793969849246</v>
      </c>
      <c r="EN73" s="33"/>
      <c r="EO73" s="34"/>
    </row>
    <row r="74" spans="41:130" ht="15">
      <c r="AO74" s="10"/>
      <c r="AP74" s="10"/>
      <c r="AW74" s="7"/>
      <c r="AX74" s="7"/>
      <c r="BC74" s="7"/>
      <c r="BD74" s="7"/>
      <c r="BE74" s="57"/>
      <c r="BW74" s="11"/>
      <c r="DG74" s="10"/>
      <c r="DY74" s="8"/>
      <c r="DZ74" s="8"/>
    </row>
  </sheetData>
  <sheetProtection/>
  <mergeCells count="538">
    <mergeCell ref="EI39:EI40"/>
    <mergeCell ref="EH39:EH40"/>
    <mergeCell ref="EH13:EH14"/>
    <mergeCell ref="EH23:EH24"/>
    <mergeCell ref="EH41:EH42"/>
    <mergeCell ref="EH25:EH26"/>
    <mergeCell ref="EI15:EI16"/>
    <mergeCell ref="EI13:EI14"/>
    <mergeCell ref="EI23:EI24"/>
    <mergeCell ref="EI41:EI42"/>
    <mergeCell ref="EI25:EI26"/>
    <mergeCell ref="EI27:EI28"/>
    <mergeCell ref="DW13:DW14"/>
    <mergeCell ref="DW15:DW16"/>
    <mergeCell ref="DW37:DW38"/>
    <mergeCell ref="DW9:DW10"/>
    <mergeCell ref="EH9:EH10"/>
    <mergeCell ref="EI9:EI10"/>
    <mergeCell ref="EH37:EH38"/>
    <mergeCell ref="EI37:EI38"/>
    <mergeCell ref="EH15:EH16"/>
    <mergeCell ref="DX9:DX10"/>
    <mergeCell ref="DV41:DV42"/>
    <mergeCell ref="DV23:DV24"/>
    <mergeCell ref="DV13:DV14"/>
    <mergeCell ref="DV15:DV16"/>
    <mergeCell ref="DV37:DV38"/>
    <mergeCell ref="DW39:DW40"/>
    <mergeCell ref="DW33:DW34"/>
    <mergeCell ref="DW27:DW28"/>
    <mergeCell ref="DW25:DW26"/>
    <mergeCell ref="DW41:DW42"/>
    <mergeCell ref="DF13:DF14"/>
    <mergeCell ref="DF15:DF16"/>
    <mergeCell ref="DF37:DF38"/>
    <mergeCell ref="DV39:DV40"/>
    <mergeCell ref="DV33:DV34"/>
    <mergeCell ref="DV27:DV28"/>
    <mergeCell ref="DV25:DV26"/>
    <mergeCell ref="BV13:BV14"/>
    <mergeCell ref="BV15:BV16"/>
    <mergeCell ref="DE41:DE42"/>
    <mergeCell ref="DE23:DE24"/>
    <mergeCell ref="DE13:DE14"/>
    <mergeCell ref="DE15:DE16"/>
    <mergeCell ref="EH19:EH20"/>
    <mergeCell ref="EH29:EH30"/>
    <mergeCell ref="EI29:EI30"/>
    <mergeCell ref="EH17:EH18"/>
    <mergeCell ref="EI17:EI18"/>
    <mergeCell ref="EI43:EI44"/>
    <mergeCell ref="EH43:EH44"/>
    <mergeCell ref="EH27:EH28"/>
    <mergeCell ref="EH33:EH34"/>
    <mergeCell ref="EI33:EI34"/>
    <mergeCell ref="EI7:EI8"/>
    <mergeCell ref="EI11:EI12"/>
    <mergeCell ref="EI35:EI36"/>
    <mergeCell ref="EI21:EI22"/>
    <mergeCell ref="EI31:EI32"/>
    <mergeCell ref="EI19:EI20"/>
    <mergeCell ref="DW7:DW8"/>
    <mergeCell ref="DW11:DW12"/>
    <mergeCell ref="DW35:DW36"/>
    <mergeCell ref="EH7:EH8"/>
    <mergeCell ref="EH11:EH12"/>
    <mergeCell ref="EH35:EH36"/>
    <mergeCell ref="DW21:DW22"/>
    <mergeCell ref="DW31:DW32"/>
    <mergeCell ref="DW19:DW20"/>
    <mergeCell ref="DW17:DW18"/>
    <mergeCell ref="DV9:DV10"/>
    <mergeCell ref="DG9:DG10"/>
    <mergeCell ref="DG17:DG18"/>
    <mergeCell ref="DW45:DW46"/>
    <mergeCell ref="EH45:EH46"/>
    <mergeCell ref="EI45:EI46"/>
    <mergeCell ref="DW29:DW30"/>
    <mergeCell ref="DW43:DW44"/>
    <mergeCell ref="EH21:EH22"/>
    <mergeCell ref="EH31:EH32"/>
    <mergeCell ref="DV45:DV46"/>
    <mergeCell ref="DV7:DV8"/>
    <mergeCell ref="DV11:DV12"/>
    <mergeCell ref="DV35:DV36"/>
    <mergeCell ref="DV21:DV22"/>
    <mergeCell ref="DV31:DV32"/>
    <mergeCell ref="DV19:DV20"/>
    <mergeCell ref="DV29:DV30"/>
    <mergeCell ref="DV17:DV18"/>
    <mergeCell ref="DV43:DV44"/>
    <mergeCell ref="DF7:DF8"/>
    <mergeCell ref="DF11:DF12"/>
    <mergeCell ref="DF35:DF36"/>
    <mergeCell ref="DF21:DF22"/>
    <mergeCell ref="DF31:DF32"/>
    <mergeCell ref="DF19:DF20"/>
    <mergeCell ref="DF29:DF30"/>
    <mergeCell ref="DF17:DF18"/>
    <mergeCell ref="DF9:DF10"/>
    <mergeCell ref="DF23:DF24"/>
    <mergeCell ref="BV37:BV38"/>
    <mergeCell ref="DE37:DE38"/>
    <mergeCell ref="BV29:BV30"/>
    <mergeCell ref="BV17:BV18"/>
    <mergeCell ref="BV43:BV44"/>
    <mergeCell ref="DF45:DF46"/>
    <mergeCell ref="DF43:DF44"/>
    <mergeCell ref="BV41:BV42"/>
    <mergeCell ref="BV23:BV24"/>
    <mergeCell ref="BW9:BW10"/>
    <mergeCell ref="BW17:BW18"/>
    <mergeCell ref="DE19:DE20"/>
    <mergeCell ref="DE29:DE30"/>
    <mergeCell ref="DE17:DE18"/>
    <mergeCell ref="DE43:DE44"/>
    <mergeCell ref="DE9:DE10"/>
    <mergeCell ref="DE45:DE46"/>
    <mergeCell ref="DE7:DE8"/>
    <mergeCell ref="DE11:DE12"/>
    <mergeCell ref="DE35:DE36"/>
    <mergeCell ref="DE21:DE22"/>
    <mergeCell ref="DE31:DE32"/>
    <mergeCell ref="BU7:BU8"/>
    <mergeCell ref="BV35:BV36"/>
    <mergeCell ref="BV19:BV20"/>
    <mergeCell ref="BU45:BU46"/>
    <mergeCell ref="BV21:BV22"/>
    <mergeCell ref="BV45:BV46"/>
    <mergeCell ref="BV7:BV8"/>
    <mergeCell ref="BV11:BV12"/>
    <mergeCell ref="BV31:BV32"/>
    <mergeCell ref="BV9:BV10"/>
    <mergeCell ref="AO11:AO12"/>
    <mergeCell ref="AN7:AN8"/>
    <mergeCell ref="AN45:AN46"/>
    <mergeCell ref="AO7:AO8"/>
    <mergeCell ref="AO45:AO46"/>
    <mergeCell ref="BU19:BU20"/>
    <mergeCell ref="BU31:BU32"/>
    <mergeCell ref="BU21:BU22"/>
    <mergeCell ref="BU35:BU36"/>
    <mergeCell ref="BU11:BU12"/>
    <mergeCell ref="BU43:BU44"/>
    <mergeCell ref="AN17:AN18"/>
    <mergeCell ref="AO17:AO18"/>
    <mergeCell ref="AN29:AN30"/>
    <mergeCell ref="AO29:AO30"/>
    <mergeCell ref="AN19:AN20"/>
    <mergeCell ref="AP17:AP18"/>
    <mergeCell ref="AN31:AN32"/>
    <mergeCell ref="AN21:AN22"/>
    <mergeCell ref="AN35:AN36"/>
    <mergeCell ref="BU13:BU14"/>
    <mergeCell ref="BU15:BU16"/>
    <mergeCell ref="BU37:BU38"/>
    <mergeCell ref="BU9:BU10"/>
    <mergeCell ref="AO9:AO10"/>
    <mergeCell ref="AP23:AP24"/>
    <mergeCell ref="AP9:AP10"/>
    <mergeCell ref="AO19:AO20"/>
    <mergeCell ref="BU17:BU18"/>
    <mergeCell ref="BU29:BU30"/>
    <mergeCell ref="AN9:AN10"/>
    <mergeCell ref="AN43:AN44"/>
    <mergeCell ref="AO41:AO42"/>
    <mergeCell ref="AO23:AO24"/>
    <mergeCell ref="AO13:AO14"/>
    <mergeCell ref="AO15:AO16"/>
    <mergeCell ref="AO37:AO38"/>
    <mergeCell ref="AO43:AO44"/>
    <mergeCell ref="AN11:AN12"/>
    <mergeCell ref="AO31:AO32"/>
    <mergeCell ref="AN41:AN42"/>
    <mergeCell ref="BU41:BU42"/>
    <mergeCell ref="DF25:DF26"/>
    <mergeCell ref="DF41:DF42"/>
    <mergeCell ref="BV39:BV40"/>
    <mergeCell ref="AN15:AN16"/>
    <mergeCell ref="AN37:AN38"/>
    <mergeCell ref="BU23:BU24"/>
    <mergeCell ref="AO21:AO22"/>
    <mergeCell ref="AO35:AO36"/>
    <mergeCell ref="DE39:DE40"/>
    <mergeCell ref="DE33:DE34"/>
    <mergeCell ref="DF39:DF40"/>
    <mergeCell ref="DF33:DF34"/>
    <mergeCell ref="DE27:DE28"/>
    <mergeCell ref="DF27:DF28"/>
    <mergeCell ref="A4:B6"/>
    <mergeCell ref="C31:C32"/>
    <mergeCell ref="C19:C20"/>
    <mergeCell ref="C29:C30"/>
    <mergeCell ref="C21:C22"/>
    <mergeCell ref="C41:C42"/>
    <mergeCell ref="C25:C26"/>
    <mergeCell ref="C27:C28"/>
    <mergeCell ref="C33:C34"/>
    <mergeCell ref="A41:A42"/>
    <mergeCell ref="C11:C12"/>
    <mergeCell ref="C7:C8"/>
    <mergeCell ref="C45:C46"/>
    <mergeCell ref="C39:C40"/>
    <mergeCell ref="C4:C6"/>
    <mergeCell ref="D4:D6"/>
    <mergeCell ref="C35:C36"/>
    <mergeCell ref="C17:C18"/>
    <mergeCell ref="C9:C10"/>
    <mergeCell ref="C43:C44"/>
    <mergeCell ref="AN27:AN28"/>
    <mergeCell ref="AO27:AO28"/>
    <mergeCell ref="AO33:AO34"/>
    <mergeCell ref="E27:E28"/>
    <mergeCell ref="F27:F28"/>
    <mergeCell ref="D39:D40"/>
    <mergeCell ref="C23:C24"/>
    <mergeCell ref="C13:C14"/>
    <mergeCell ref="C15:C16"/>
    <mergeCell ref="C37:C38"/>
    <mergeCell ref="F15:F16"/>
    <mergeCell ref="E15:E16"/>
    <mergeCell ref="D15:D16"/>
    <mergeCell ref="D37:D38"/>
    <mergeCell ref="BU39:BU40"/>
    <mergeCell ref="BU33:BU34"/>
    <mergeCell ref="BU27:BU28"/>
    <mergeCell ref="AN23:AN24"/>
    <mergeCell ref="AN13:AN14"/>
    <mergeCell ref="AN25:AN26"/>
    <mergeCell ref="AO25:AO26"/>
    <mergeCell ref="AN39:AN40"/>
    <mergeCell ref="AO39:AO40"/>
    <mergeCell ref="AN33:AN34"/>
    <mergeCell ref="E35:E36"/>
    <mergeCell ref="E11:E12"/>
    <mergeCell ref="E7:E8"/>
    <mergeCell ref="E45:E46"/>
    <mergeCell ref="F21:F22"/>
    <mergeCell ref="F35:F36"/>
    <mergeCell ref="F11:F12"/>
    <mergeCell ref="F7:F8"/>
    <mergeCell ref="F45:F46"/>
    <mergeCell ref="D31:D32"/>
    <mergeCell ref="D21:D22"/>
    <mergeCell ref="D35:D36"/>
    <mergeCell ref="D11:D12"/>
    <mergeCell ref="D7:D8"/>
    <mergeCell ref="D45:D46"/>
    <mergeCell ref="F17:F18"/>
    <mergeCell ref="F29:F30"/>
    <mergeCell ref="E29:E30"/>
    <mergeCell ref="D29:D30"/>
    <mergeCell ref="D19:D20"/>
    <mergeCell ref="E19:E20"/>
    <mergeCell ref="F19:F20"/>
    <mergeCell ref="E21:E22"/>
    <mergeCell ref="E13:E14"/>
    <mergeCell ref="F13:F14"/>
    <mergeCell ref="D9:D10"/>
    <mergeCell ref="E9:E10"/>
    <mergeCell ref="F9:F10"/>
    <mergeCell ref="D43:D44"/>
    <mergeCell ref="E43:E44"/>
    <mergeCell ref="F43:F44"/>
    <mergeCell ref="D17:D18"/>
    <mergeCell ref="E17:E18"/>
    <mergeCell ref="D41:D42"/>
    <mergeCell ref="E41:E42"/>
    <mergeCell ref="F41:F42"/>
    <mergeCell ref="E37:E38"/>
    <mergeCell ref="F37:F38"/>
    <mergeCell ref="F23:F24"/>
    <mergeCell ref="E23:E24"/>
    <mergeCell ref="D23:D24"/>
    <mergeCell ref="F31:F32"/>
    <mergeCell ref="E31:E32"/>
    <mergeCell ref="E39:E40"/>
    <mergeCell ref="F39:F40"/>
    <mergeCell ref="F33:F34"/>
    <mergeCell ref="E33:E34"/>
    <mergeCell ref="D33:D34"/>
    <mergeCell ref="E4:E6"/>
    <mergeCell ref="F4:F6"/>
    <mergeCell ref="F25:F26"/>
    <mergeCell ref="E25:E26"/>
    <mergeCell ref="D25:D26"/>
    <mergeCell ref="EL5:EL6"/>
    <mergeCell ref="EM5:EM6"/>
    <mergeCell ref="DB5:DD5"/>
    <mergeCell ref="DB6:DD6"/>
    <mergeCell ref="DS5:DU5"/>
    <mergeCell ref="DS6:DU6"/>
    <mergeCell ref="DY5:EA5"/>
    <mergeCell ref="DY6:EA6"/>
    <mergeCell ref="DH6:DJ6"/>
    <mergeCell ref="EB5:ED5"/>
    <mergeCell ref="EB6:ED6"/>
    <mergeCell ref="EE5:EG5"/>
    <mergeCell ref="EE6:EG6"/>
    <mergeCell ref="BO6:BQ6"/>
    <mergeCell ref="CG5:CI5"/>
    <mergeCell ref="CG6:CI6"/>
    <mergeCell ref="CJ5:CL5"/>
    <mergeCell ref="CJ6:CL6"/>
    <mergeCell ref="EK4:EN4"/>
    <mergeCell ref="DK5:DM5"/>
    <mergeCell ref="DK6:DM6"/>
    <mergeCell ref="DN5:DP5"/>
    <mergeCell ref="DN6:DP6"/>
    <mergeCell ref="DH5:DJ5"/>
    <mergeCell ref="DY4:EJ4"/>
    <mergeCell ref="DQ4:DX4"/>
    <mergeCell ref="CP4:DG4"/>
    <mergeCell ref="BF5:BH5"/>
    <mergeCell ref="BF6:BH6"/>
    <mergeCell ref="CM6:CO6"/>
    <mergeCell ref="CQ5:CS5"/>
    <mergeCell ref="CQ6:CS6"/>
    <mergeCell ref="CD5:CF5"/>
    <mergeCell ref="CD6:CF6"/>
    <mergeCell ref="B41:B42"/>
    <mergeCell ref="A23:A24"/>
    <mergeCell ref="B23:B24"/>
    <mergeCell ref="A35:A36"/>
    <mergeCell ref="B35:B36"/>
    <mergeCell ref="B45:B46"/>
    <mergeCell ref="A45:A46"/>
    <mergeCell ref="B29:B30"/>
    <mergeCell ref="A31:A32"/>
    <mergeCell ref="B31:B32"/>
    <mergeCell ref="H4:AJ4"/>
    <mergeCell ref="O5:Q5"/>
    <mergeCell ref="O6:Q6"/>
    <mergeCell ref="A33:A34"/>
    <mergeCell ref="B33:B34"/>
    <mergeCell ref="A27:A28"/>
    <mergeCell ref="A7:A8"/>
    <mergeCell ref="B7:B8"/>
    <mergeCell ref="A11:A12"/>
    <mergeCell ref="B11:B12"/>
    <mergeCell ref="A39:A40"/>
    <mergeCell ref="B39:B40"/>
    <mergeCell ref="L5:N5"/>
    <mergeCell ref="L6:N6"/>
    <mergeCell ref="A15:A16"/>
    <mergeCell ref="B15:B16"/>
    <mergeCell ref="A37:A38"/>
    <mergeCell ref="B37:B38"/>
    <mergeCell ref="A19:A20"/>
    <mergeCell ref="B19:B20"/>
    <mergeCell ref="B27:B28"/>
    <mergeCell ref="D27:D28"/>
    <mergeCell ref="BR6:BT6"/>
    <mergeCell ref="AT5:AV5"/>
    <mergeCell ref="AT6:AV6"/>
    <mergeCell ref="A25:A26"/>
    <mergeCell ref="A21:A22"/>
    <mergeCell ref="B21:B22"/>
    <mergeCell ref="U6:W6"/>
    <mergeCell ref="D13:D14"/>
    <mergeCell ref="BC6:BE6"/>
    <mergeCell ref="BX5:BZ5"/>
    <mergeCell ref="BX6:BZ6"/>
    <mergeCell ref="H5:J5"/>
    <mergeCell ref="DH4:DP4"/>
    <mergeCell ref="B25:B26"/>
    <mergeCell ref="U5:W5"/>
    <mergeCell ref="AW6:AY6"/>
    <mergeCell ref="AZ5:BB5"/>
    <mergeCell ref="AZ6:BB6"/>
    <mergeCell ref="AK6:AM6"/>
    <mergeCell ref="A43:A44"/>
    <mergeCell ref="B43:B44"/>
    <mergeCell ref="A17:A18"/>
    <mergeCell ref="B17:B18"/>
    <mergeCell ref="A29:A30"/>
    <mergeCell ref="A13:A14"/>
    <mergeCell ref="B13:B14"/>
    <mergeCell ref="A9:A10"/>
    <mergeCell ref="B9:B10"/>
    <mergeCell ref="X5:Z5"/>
    <mergeCell ref="AA5:AC5"/>
    <mergeCell ref="X6:Z6"/>
    <mergeCell ref="AA6:AC6"/>
    <mergeCell ref="AD5:AF5"/>
    <mergeCell ref="AD6:AF6"/>
    <mergeCell ref="AK4:AP4"/>
    <mergeCell ref="BO4:BW4"/>
    <mergeCell ref="AQ4:BN4"/>
    <mergeCell ref="CM5:CO5"/>
    <mergeCell ref="AK5:AM5"/>
    <mergeCell ref="AQ5:AS5"/>
    <mergeCell ref="BX4:CO4"/>
    <mergeCell ref="AW5:AY5"/>
    <mergeCell ref="BC5:BE5"/>
    <mergeCell ref="BR5:BT5"/>
    <mergeCell ref="CW6:CY6"/>
    <mergeCell ref="DE5:DE6"/>
    <mergeCell ref="CT5:CV5"/>
    <mergeCell ref="CT6:CV6"/>
    <mergeCell ref="H6:J6"/>
    <mergeCell ref="R5:T5"/>
    <mergeCell ref="R6:T6"/>
    <mergeCell ref="AH5:AJ5"/>
    <mergeCell ref="AH6:AJ6"/>
    <mergeCell ref="AQ6:AS6"/>
    <mergeCell ref="BI5:BK5"/>
    <mergeCell ref="BI6:BK6"/>
    <mergeCell ref="BL5:BN5"/>
    <mergeCell ref="BL6:BN6"/>
    <mergeCell ref="BO5:BQ5"/>
    <mergeCell ref="EK5:EK6"/>
    <mergeCell ref="CA5:CC5"/>
    <mergeCell ref="CA6:CC6"/>
    <mergeCell ref="BU5:BU6"/>
    <mergeCell ref="CW5:CY5"/>
    <mergeCell ref="EO57:EO58"/>
    <mergeCell ref="EO33:EO34"/>
    <mergeCell ref="EO35:EO36"/>
    <mergeCell ref="EO37:EO38"/>
    <mergeCell ref="EO39:EO40"/>
    <mergeCell ref="EN5:EN6"/>
    <mergeCell ref="EO71:EO72"/>
    <mergeCell ref="EO4:EO6"/>
    <mergeCell ref="EO41:EO42"/>
    <mergeCell ref="EO43:EO44"/>
    <mergeCell ref="EO45:EO46"/>
    <mergeCell ref="EO47:EO48"/>
    <mergeCell ref="EO49:EO50"/>
    <mergeCell ref="EO51:EO52"/>
    <mergeCell ref="EO53:EO54"/>
    <mergeCell ref="EO55:EO56"/>
    <mergeCell ref="EO59:EO60"/>
    <mergeCell ref="EO61:EO62"/>
    <mergeCell ref="EO63:EO64"/>
    <mergeCell ref="EO65:EO66"/>
    <mergeCell ref="EO67:EO68"/>
    <mergeCell ref="EO69:EO70"/>
    <mergeCell ref="A2:EJ2"/>
    <mergeCell ref="A1:EJ1"/>
    <mergeCell ref="DX27:DX28"/>
    <mergeCell ref="EJ27:EJ28"/>
    <mergeCell ref="AP39:AP40"/>
    <mergeCell ref="BW39:BW40"/>
    <mergeCell ref="DG39:DG40"/>
    <mergeCell ref="DX39:DX40"/>
    <mergeCell ref="EJ39:EJ40"/>
    <mergeCell ref="AP33:AP34"/>
    <mergeCell ref="AP41:AP42"/>
    <mergeCell ref="BW41:BW42"/>
    <mergeCell ref="DG41:DG42"/>
    <mergeCell ref="DX41:DX42"/>
    <mergeCell ref="EJ41:EJ42"/>
    <mergeCell ref="AP27:AP28"/>
    <mergeCell ref="BW27:BW28"/>
    <mergeCell ref="DG27:DG28"/>
    <mergeCell ref="BW33:BW34"/>
    <mergeCell ref="DG33:DG34"/>
    <mergeCell ref="AP13:AP14"/>
    <mergeCell ref="BW13:BW14"/>
    <mergeCell ref="DG13:DG14"/>
    <mergeCell ref="DX13:DX14"/>
    <mergeCell ref="EJ13:EJ14"/>
    <mergeCell ref="AP25:AP26"/>
    <mergeCell ref="BW25:BW26"/>
    <mergeCell ref="DG25:DG26"/>
    <mergeCell ref="DX25:DX26"/>
    <mergeCell ref="EJ25:EJ26"/>
    <mergeCell ref="DX37:DX38"/>
    <mergeCell ref="EJ37:EJ38"/>
    <mergeCell ref="BW23:BW24"/>
    <mergeCell ref="DG23:DG24"/>
    <mergeCell ref="DX23:DX24"/>
    <mergeCell ref="EJ23:EJ24"/>
    <mergeCell ref="DX33:DX34"/>
    <mergeCell ref="EJ33:EJ34"/>
    <mergeCell ref="DE25:DE26"/>
    <mergeCell ref="DW23:DW24"/>
    <mergeCell ref="DG15:DG16"/>
    <mergeCell ref="BW15:BW16"/>
    <mergeCell ref="AP15:AP16"/>
    <mergeCell ref="AP37:AP38"/>
    <mergeCell ref="BW37:BW38"/>
    <mergeCell ref="DG37:DG38"/>
    <mergeCell ref="BV33:BV34"/>
    <mergeCell ref="BV27:BV28"/>
    <mergeCell ref="BU25:BU26"/>
    <mergeCell ref="BV25:BV26"/>
    <mergeCell ref="DX29:DX30"/>
    <mergeCell ref="EJ29:EJ30"/>
    <mergeCell ref="EJ9:EJ10"/>
    <mergeCell ref="AP43:AP44"/>
    <mergeCell ref="BW43:BW44"/>
    <mergeCell ref="DG43:DG44"/>
    <mergeCell ref="DX43:DX44"/>
    <mergeCell ref="EJ43:EJ44"/>
    <mergeCell ref="EJ15:EJ16"/>
    <mergeCell ref="DX15:DX16"/>
    <mergeCell ref="AP31:AP32"/>
    <mergeCell ref="BW31:BW32"/>
    <mergeCell ref="DG31:DG32"/>
    <mergeCell ref="DX31:DX32"/>
    <mergeCell ref="EJ31:EJ32"/>
    <mergeCell ref="DX17:DX18"/>
    <mergeCell ref="EJ17:EJ18"/>
    <mergeCell ref="AP29:AP30"/>
    <mergeCell ref="BW29:BW30"/>
    <mergeCell ref="DG29:DG30"/>
    <mergeCell ref="AP35:AP36"/>
    <mergeCell ref="BW35:BW36"/>
    <mergeCell ref="DG35:DG36"/>
    <mergeCell ref="DX35:DX36"/>
    <mergeCell ref="EJ35:EJ36"/>
    <mergeCell ref="EJ19:EJ20"/>
    <mergeCell ref="AP19:AP20"/>
    <mergeCell ref="BW19:BW20"/>
    <mergeCell ref="DG19:DG20"/>
    <mergeCell ref="DX19:DX20"/>
    <mergeCell ref="AP7:AP8"/>
    <mergeCell ref="BW7:BW8"/>
    <mergeCell ref="DG7:DG8"/>
    <mergeCell ref="DX7:DX8"/>
    <mergeCell ref="EJ7:EJ8"/>
    <mergeCell ref="AP21:AP22"/>
    <mergeCell ref="BW21:BW22"/>
    <mergeCell ref="DG21:DG22"/>
    <mergeCell ref="DX21:DX22"/>
    <mergeCell ref="EJ21:EJ22"/>
    <mergeCell ref="AP45:AP46"/>
    <mergeCell ref="BW45:BW46"/>
    <mergeCell ref="DG45:DG46"/>
    <mergeCell ref="DX45:DX46"/>
    <mergeCell ref="EJ45:EJ46"/>
    <mergeCell ref="AP11:AP12"/>
    <mergeCell ref="BW11:BW12"/>
    <mergeCell ref="DG11:DG12"/>
    <mergeCell ref="DX11:DX12"/>
    <mergeCell ref="EJ11:EJ12"/>
  </mergeCells>
  <printOptions/>
  <pageMargins left="0.3937007874015748" right="0.3937007874015748" top="0.15748031496062992" bottom="0.1968503937007874" header="0.31496062992125984" footer="0.31496062992125984"/>
  <pageSetup fitToWidth="0" fitToHeight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Анатольевна Томилина</dc:creator>
  <cp:keywords/>
  <dc:description/>
  <cp:lastModifiedBy>Семенова Е.С.</cp:lastModifiedBy>
  <cp:lastPrinted>2013-04-01T07:30:07Z</cp:lastPrinted>
  <dcterms:created xsi:type="dcterms:W3CDTF">2012-12-21T08:24:02Z</dcterms:created>
  <dcterms:modified xsi:type="dcterms:W3CDTF">2013-04-01T07:36:58Z</dcterms:modified>
  <cp:category/>
  <cp:version/>
  <cp:contentType/>
  <cp:contentStatus/>
</cp:coreProperties>
</file>