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<sst xmlns="http://schemas.openxmlformats.org/spreadsheetml/2006/main" count="155" uniqueCount="130">
  <si>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</si>
  <si>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</si>
  <si>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</si>
  <si>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</si>
  <si>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</si>
  <si>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</si>
  <si>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</si>
  <si>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</si>
  <si>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</si>
  <si>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</si>
  <si>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</si>
  <si>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</si>
  <si>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</si>
  <si>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</si>
  <si>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</si>
  <si>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</si>
  <si>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</si>
  <si>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</si>
  <si>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</si>
  <si>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</si>
  <si>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</si>
  <si>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</si>
  <si>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</si>
  <si>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</si>
  <si>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</si>
  <si>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</si>
  <si>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</si>
  <si>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</si>
  <si>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</si>
  <si>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</si>
  <si>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</si>
  <si>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</si>
  <si>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</si>
  <si>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</si>
  <si>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</si>
  <si>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</si>
  <si>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</si>
  <si>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</si>
  <si>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</si>
  <si>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</si>
  <si>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</si>
  <si>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</si>
  <si>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</si>
  <si>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</si>
  <si>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</si>
  <si>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</si>
  <si>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</si>
  <si>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</si>
  <si>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</si>
  <si>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</si>
  <si>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</si>
  <si>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</si>
  <si>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</si>
  <si>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</si>
  <si>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</si>
  <si>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</si>
  <si>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</si>
  <si>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</si>
  <si>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</si>
  <si>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</si>
  <si>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</si>
  <si>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</si>
  <si>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</si>
  <si>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</si>
  <si>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</si>
  <si>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</si>
  <si>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</si>
  <si>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</si>
  <si>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</si>
  <si>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</si>
  <si>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</si>
  <si>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</si>
  <si>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</si>
  <si>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</si>
  <si>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</si>
  <si>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</si>
  <si>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</si>
  <si>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</si>
  <si>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</si>
  <si>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</si>
  <si>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</si>
  <si>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</si>
  <si>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</si>
  <si>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</si>
  <si>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</si>
  <si>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котельной в жилом районе завода Силикатного кирпича мощностью 10 МВт</t>
  </si>
  <si>
    <t>Проектирование и строительство коллектора в микрорайоне Бакарица</t>
  </si>
  <si>
    <t>".</t>
  </si>
  <si>
    <t>Проектирование и строительство кладбища в деревне Валдушки</t>
  </si>
  <si>
    <t xml:space="preserve">Реконструкция Ленинградского проспекта 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</si>
  <si>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</si>
  <si>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</si>
  <si>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Проектирование и модернизация водоочистных сооружений в поселке Конвейер</t>
  </si>
  <si>
    <t>Строительство главного распределительного устройства на ТЭЦ жилого района  Цигломень</t>
  </si>
  <si>
    <t>Строительство теплотрассы в жилом районе Лесной порт с закрытием котельной бани по улице Юнг ВМФ</t>
  </si>
  <si>
    <t xml:space="preserve">Реконструкция системы электроснабжения жилого района 25 лесозавода </t>
  </si>
  <si>
    <t xml:space="preserve">Реконструкция наружных сетей водопровода по проспекту Ленинградский, 384, корпус 1 и корпус 2 </t>
  </si>
  <si>
    <t>Проектирование и строительство газораспределительных сетей в жилом районе завода Силикатного кирпича (~ 2,5 км)</t>
  </si>
  <si>
    <t>Проектирование и строительство детского комбината в I микрорайоне округа Майская Горка</t>
  </si>
  <si>
    <t>Строительство автомобильной дороги по улице Сибиряковцев в обход областной клинической больницы (в том числе: разработка проектно-сметной документации)</t>
  </si>
  <si>
    <t xml:space="preserve">Проектирование ФОК в микрорайоне Варавино-Фактория </t>
  </si>
  <si>
    <r>
      <t xml:space="preserve">III. 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</t>
    </r>
  </si>
  <si>
    <t xml:space="preserve">80-квартирный 5-ти этажный жилой дом в микрорайоне Зеленый Бор (кирпичный) 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</si>
  <si>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</si>
  <si>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</si>
  <si>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 xml:space="preserve">Проектирование реконструкции системы теплоснабжения жилого района Конвейер Маймаксанского территориального округа </t>
  </si>
  <si>
    <t>Проектирование и реконструкция ПС 35 кВ по улице Севстрой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</si>
  <si>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</si>
  <si>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</si>
  <si>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Реконструкция здания по улице Адмирала Макарова, 35 под квартиры социального жилья</t>
  </si>
  <si>
    <t xml:space="preserve">Реконструкция проспекта Ломоносова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</si>
  <si>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</t>
  </si>
  <si>
    <t xml:space="preserve">Строительство многоэтажного жилого дома по улице 40 лет Великой Победы в Северном территориальном округе </t>
  </si>
  <si>
    <t>Проектирование и строительство причала на 23 лесозаводе</t>
  </si>
  <si>
    <t>Проектирование и строительство теплотрассы до бани № 27 по улице Постышева</t>
  </si>
  <si>
    <t>Перевод жилых домов по улице Стадионная (поселок Конвейер) на электроотопление в связи с прекращением работы котельной ИК-7</t>
  </si>
  <si>
    <t>Проектирование ВОС на острове Кего</t>
  </si>
  <si>
    <t xml:space="preserve">Cооружение памятника «Тюленю-спасителю жителей города Архангельска и блокадного Ленинграда» </t>
  </si>
  <si>
    <t>Реконструкция канализационного коллектора по улице Советской в Соломбальском округе</t>
  </si>
  <si>
    <r>
      <t xml:space="preserve">IV. ОБЪЕМ ДОПОЛНИТЕЛЬНЫХ СРЕДСТВ ДЛЯ РЕАЛИЗАЦИИ ГОРОДСКОЙ ЦЕЛЕВОЙ ПРОГРАММЫ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 В СВЯЗИ С ПРЕВЫШЕНИЕМ ОБЩЕЙ ПЛОЩАДИ ПРЕДОСТАВЛЯЕМЫХ ЖИЛЫХ ПОМЕЩЕНИЙ НАД ОБЩЕЙ ПЛОЩАДЬЮ ЖИЛЫХ ПОМЕЩЕНИЙ, ПОДЛЕЖАЩИХ РАССЕЛЕНИЮ, И ПОДГОТОВКОЙ ИСПОЛНИТЕЛЬНОЙ ДОКУМЕНТАЦИИ</t>
    </r>
  </si>
  <si>
    <t>Реконструкция напорного коллектора в микрорайоне Затон</t>
  </si>
  <si>
    <t>Реконструкция проспекта Ломоносова</t>
  </si>
  <si>
    <t>Проектирование ФОК в микрорайоне "Варавино-Фактория"</t>
  </si>
  <si>
    <t xml:space="preserve">Строительство проспекта Дзержинского от улицы Тимме до автовокзала </t>
  </si>
  <si>
    <t xml:space="preserve">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</si>
  <si>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от 17.12.2008 № 805    </t>
  </si>
  <si>
    <t xml:space="preserve">                                                                                                                          к решению Архангельского </t>
  </si>
  <si>
    <t xml:space="preserve">                                                                                                                         "ПРИЛОЖЕНИЕ № 9 </t>
  </si>
  <si>
    <t xml:space="preserve">          13. Приложение № 9 "Городская инвестиционная программа на 2009 год" изложить в следующей редакции: </t>
  </si>
  <si>
    <t>Проектирование и реконструкция котельной по улице Лесозаводская, дом 8, строение 3 жилого района Бакарица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</si>
</sst>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top" wrapText="1"/>
    </xf>
    <xf numFmtId="3" fontId="2" fillId="33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25390625" style="6" customWidth="1"/>
    <col min="2" max="2" width="85.875" style="3" customWidth="1"/>
    <col min="3" max="3" width="12.875" style="2" customWidth="1"/>
    <col min="4" max="4" width="2.125" style="1" customWidth="1"/>
    <col min="5" max="8" width="8.875" style="1" customWidth="1"/>
  </cols>
  <sheetData>
    <row r="1" spans="1:8" s="66" customFormat="1" ht="32.25" customHeight="1">
      <c r="A1" s="71" t="s">
        <v>128</v>
      </c>
      <c r="B1" s="71"/>
      <c r="C1" s="71"/>
      <c r="D1" s="1"/>
      <c r="E1" s="1"/>
      <c r="F1" s="1"/>
      <c r="G1" s="1"/>
      <c r="H1" s="1"/>
    </row>
    <row r="2" spans="1:8" s="66" customFormat="1" ht="12" customHeight="1">
      <c r="A2" s="6"/>
      <c r="B2" s="3"/>
      <c r="C2" s="2"/>
      <c r="D2" s="1"/>
      <c r="E2" s="1"/>
      <c r="F2" s="1"/>
      <c r="G2" s="1"/>
      <c r="H2" s="1"/>
    </row>
    <row r="3" spans="1:8" s="66" customFormat="1" ht="15.75">
      <c r="A3" s="6"/>
      <c r="B3" s="67" t="s">
        <v>127</v>
      </c>
      <c r="C3" s="2"/>
      <c r="D3" s="1"/>
      <c r="E3" s="1"/>
      <c r="F3" s="1"/>
      <c r="G3" s="1"/>
      <c r="H3" s="1"/>
    </row>
    <row r="4" spans="1:8" s="66" customFormat="1" ht="12" customHeight="1">
      <c r="A4" s="6"/>
      <c r="B4" s="3"/>
      <c r="C4" s="2"/>
      <c r="D4" s="1"/>
      <c r="E4" s="1"/>
      <c r="F4" s="1"/>
      <c r="G4" s="1"/>
      <c r="H4" s="1"/>
    </row>
    <row r="5" spans="1:8" s="66" customFormat="1" ht="18" customHeight="1">
      <c r="A5" s="6"/>
      <c r="B5" s="68" t="s">
        <v>126</v>
      </c>
      <c r="C5" s="2"/>
      <c r="D5" s="1"/>
      <c r="E5" s="1"/>
      <c r="F5" s="1"/>
      <c r="G5" s="1"/>
      <c r="H5" s="1"/>
    </row>
    <row r="6" spans="1:8" s="66" customFormat="1" ht="18" customHeight="1">
      <c r="A6" s="6"/>
      <c r="B6" s="68" t="s">
        <v>124</v>
      </c>
      <c r="C6" s="2"/>
      <c r="D6" s="1"/>
      <c r="E6" s="1"/>
      <c r="F6" s="1"/>
      <c r="G6" s="1"/>
      <c r="H6" s="1"/>
    </row>
    <row r="7" spans="1:8" s="66" customFormat="1" ht="17.25" customHeight="1">
      <c r="A7" s="6"/>
      <c r="B7" s="68" t="s">
        <v>125</v>
      </c>
      <c r="C7" s="2"/>
      <c r="D7" s="1"/>
      <c r="E7" s="1"/>
      <c r="F7" s="1"/>
      <c r="G7" s="1"/>
      <c r="H7" s="1"/>
    </row>
    <row r="8" spans="1:8" s="66" customFormat="1" ht="12" customHeight="1">
      <c r="A8" s="6"/>
      <c r="B8" s="3"/>
      <c r="C8" s="2"/>
      <c r="D8" s="1"/>
      <c r="E8" s="1"/>
      <c r="F8" s="1"/>
      <c r="G8" s="1"/>
      <c r="H8" s="1"/>
    </row>
    <row r="9" spans="1:8" s="66" customFormat="1" ht="20.25" customHeight="1">
      <c r="A9" s="69" t="s">
        <v>81</v>
      </c>
      <c r="B9" s="69"/>
      <c r="C9" s="69"/>
      <c r="D9" s="1"/>
      <c r="E9" s="1"/>
      <c r="F9" s="1"/>
      <c r="G9" s="1"/>
      <c r="H9" s="1"/>
    </row>
    <row r="10" ht="12" customHeight="1"/>
    <row r="11" spans="1:3" ht="52.5" customHeight="1">
      <c r="A11" s="19" t="s">
        <v>4</v>
      </c>
      <c r="B11" s="25" t="s">
        <v>5</v>
      </c>
      <c r="C11" s="19" t="s">
        <v>17</v>
      </c>
    </row>
    <row r="12" spans="1:3" ht="12" customHeight="1">
      <c r="A12" s="17">
        <v>1</v>
      </c>
      <c r="B12" s="25">
        <v>2</v>
      </c>
      <c r="C12" s="19">
        <v>3</v>
      </c>
    </row>
    <row r="13" spans="1:3" ht="14.25" customHeight="1">
      <c r="A13" s="20"/>
      <c r="B13" s="27" t="s">
        <v>21</v>
      </c>
      <c r="C13" s="28">
        <f>C14+C20+C51+C60+C63+C67+C74+C17</f>
        <v>87264</v>
      </c>
    </row>
    <row r="14" spans="1:3" ht="16.5" customHeight="1">
      <c r="A14" s="20"/>
      <c r="B14" s="21" t="s">
        <v>18</v>
      </c>
      <c r="C14" s="28">
        <f>C15</f>
        <v>254</v>
      </c>
    </row>
    <row r="15" spans="1:3" ht="16.5" customHeight="1">
      <c r="A15" s="26">
        <v>1</v>
      </c>
      <c r="B15" s="22" t="s">
        <v>113</v>
      </c>
      <c r="C15" s="29">
        <f>1720-1466</f>
        <v>254</v>
      </c>
    </row>
    <row r="16" spans="1:3" ht="12" customHeight="1" hidden="1">
      <c r="A16" s="26"/>
      <c r="B16" s="22"/>
      <c r="C16" s="29"/>
    </row>
    <row r="17" spans="1:3" ht="16.5" customHeight="1" hidden="1">
      <c r="A17" s="26"/>
      <c r="B17" s="63" t="s">
        <v>0</v>
      </c>
      <c r="C17" s="46">
        <f>C18</f>
        <v>0</v>
      </c>
    </row>
    <row r="18" spans="1:3" ht="32.25" customHeight="1" hidden="1">
      <c r="A18" s="26">
        <v>2</v>
      </c>
      <c r="B18" s="22" t="s">
        <v>47</v>
      </c>
      <c r="C18" s="29">
        <f>24000-24000</f>
        <v>0</v>
      </c>
    </row>
    <row r="19" spans="1:3" ht="10.5" customHeight="1">
      <c r="A19" s="20"/>
      <c r="B19" s="23"/>
      <c r="C19" s="30"/>
    </row>
    <row r="20" spans="1:3" ht="16.5" customHeight="1">
      <c r="A20" s="15"/>
      <c r="B20" s="9" t="s">
        <v>1</v>
      </c>
      <c r="C20" s="31">
        <f>C21+C22+C23+C24+C25+C26+C27+C28+C29+C30+C31+C32+C33+C34+C35+C36+C37+C38+C39+C40+C41+C42+C43+C44+C45+C46+C47+C48+C49</f>
        <v>32644</v>
      </c>
    </row>
    <row r="21" spans="1:3" ht="32.25" customHeight="1">
      <c r="A21" s="15">
        <v>2</v>
      </c>
      <c r="B21" s="10" t="s">
        <v>30</v>
      </c>
      <c r="C21" s="32">
        <f>1910+2491</f>
        <v>4401</v>
      </c>
    </row>
    <row r="22" spans="1:3" ht="18" customHeight="1">
      <c r="A22" s="15">
        <v>3</v>
      </c>
      <c r="B22" s="10" t="s">
        <v>103</v>
      </c>
      <c r="C22" s="32">
        <f>1669-983</f>
        <v>686</v>
      </c>
    </row>
    <row r="23" spans="1:3" ht="17.25" customHeight="1">
      <c r="A23" s="15">
        <v>4</v>
      </c>
      <c r="B23" s="42" t="s">
        <v>104</v>
      </c>
      <c r="C23" s="29">
        <f>1700-983</f>
        <v>717</v>
      </c>
    </row>
    <row r="24" spans="1:3" ht="33" customHeight="1" hidden="1">
      <c r="A24" s="15"/>
      <c r="B24" s="42" t="s">
        <v>28</v>
      </c>
      <c r="C24" s="29">
        <f>1500-1500</f>
        <v>0</v>
      </c>
    </row>
    <row r="25" spans="1:3" ht="17.25" customHeight="1" hidden="1">
      <c r="A25" s="15"/>
      <c r="B25" s="42" t="s">
        <v>29</v>
      </c>
      <c r="C25" s="29">
        <f>1500-1500</f>
        <v>0</v>
      </c>
    </row>
    <row r="26" spans="1:3" ht="33.75" customHeight="1" hidden="1">
      <c r="A26" s="15"/>
      <c r="B26" s="22" t="s">
        <v>31</v>
      </c>
      <c r="C26" s="29">
        <f>1900-1900</f>
        <v>0</v>
      </c>
    </row>
    <row r="27" spans="1:3" ht="18" customHeight="1">
      <c r="A27" s="15">
        <v>5</v>
      </c>
      <c r="B27" s="37" t="s">
        <v>32</v>
      </c>
      <c r="C27" s="32">
        <f>5000+71-4626</f>
        <v>445</v>
      </c>
    </row>
    <row r="28" spans="1:3" ht="17.25" customHeight="1">
      <c r="A28" s="15">
        <v>6</v>
      </c>
      <c r="B28" s="22" t="s">
        <v>33</v>
      </c>
      <c r="C28" s="29">
        <f>5500-4253</f>
        <v>1247</v>
      </c>
    </row>
    <row r="29" spans="1:3" ht="17.25" customHeight="1">
      <c r="A29" s="15">
        <v>7</v>
      </c>
      <c r="B29" s="22" t="s">
        <v>14</v>
      </c>
      <c r="C29" s="29">
        <v>8918</v>
      </c>
    </row>
    <row r="30" spans="1:3" ht="33" customHeight="1" hidden="1">
      <c r="A30" s="15"/>
      <c r="B30" s="22" t="s">
        <v>34</v>
      </c>
      <c r="C30" s="29">
        <f>500-500</f>
        <v>0</v>
      </c>
    </row>
    <row r="31" spans="1:3" ht="32.25" customHeight="1">
      <c r="A31" s="15">
        <v>8</v>
      </c>
      <c r="B31" s="24" t="s">
        <v>105</v>
      </c>
      <c r="C31" s="29">
        <f>410-49</f>
        <v>361</v>
      </c>
    </row>
    <row r="32" spans="1:3" ht="33" customHeight="1" hidden="1">
      <c r="A32" s="15"/>
      <c r="B32" s="42" t="s">
        <v>26</v>
      </c>
      <c r="C32" s="29">
        <f>2605-2605</f>
        <v>0</v>
      </c>
    </row>
    <row r="33" spans="1:3" ht="32.25" customHeight="1" hidden="1">
      <c r="A33" s="15"/>
      <c r="B33" s="22" t="s">
        <v>35</v>
      </c>
      <c r="C33" s="29">
        <f>500-500</f>
        <v>0</v>
      </c>
    </row>
    <row r="34" spans="1:3" ht="32.25" customHeight="1" hidden="1">
      <c r="A34" s="15"/>
      <c r="B34" s="22" t="s">
        <v>36</v>
      </c>
      <c r="C34" s="29">
        <f>500-500</f>
        <v>0</v>
      </c>
    </row>
    <row r="35" spans="1:3" ht="32.25" customHeight="1">
      <c r="A35" s="15">
        <v>9</v>
      </c>
      <c r="B35" s="24" t="s">
        <v>27</v>
      </c>
      <c r="C35" s="33">
        <f>670+450</f>
        <v>1120</v>
      </c>
    </row>
    <row r="36" spans="1:3" ht="33" customHeight="1" hidden="1">
      <c r="A36" s="15"/>
      <c r="B36" s="24" t="s">
        <v>37</v>
      </c>
      <c r="C36" s="33">
        <f>25-25</f>
        <v>0</v>
      </c>
    </row>
    <row r="37" spans="1:3" ht="16.5" customHeight="1">
      <c r="A37" s="15">
        <v>10</v>
      </c>
      <c r="B37" s="11" t="s">
        <v>92</v>
      </c>
      <c r="C37" s="33">
        <v>607</v>
      </c>
    </row>
    <row r="38" spans="1:3" ht="31.5" customHeight="1">
      <c r="A38" s="15">
        <v>11</v>
      </c>
      <c r="B38" s="10" t="s">
        <v>93</v>
      </c>
      <c r="C38" s="33">
        <v>58</v>
      </c>
    </row>
    <row r="39" spans="1:3" ht="33" customHeight="1">
      <c r="A39" s="15">
        <v>12</v>
      </c>
      <c r="B39" s="22" t="s">
        <v>94</v>
      </c>
      <c r="C39" s="33">
        <f>535+32</f>
        <v>567</v>
      </c>
    </row>
    <row r="40" spans="1:3" ht="17.25" customHeight="1">
      <c r="A40" s="15">
        <v>13</v>
      </c>
      <c r="B40" s="10" t="s">
        <v>95</v>
      </c>
      <c r="C40" s="33">
        <v>2666</v>
      </c>
    </row>
    <row r="41" spans="1:3" ht="33" customHeight="1">
      <c r="A41" s="15">
        <v>14</v>
      </c>
      <c r="B41" s="11" t="s">
        <v>96</v>
      </c>
      <c r="C41" s="33">
        <v>13</v>
      </c>
    </row>
    <row r="42" spans="1:3" ht="16.5" customHeight="1">
      <c r="A42" s="15">
        <v>15</v>
      </c>
      <c r="B42" s="11" t="s">
        <v>106</v>
      </c>
      <c r="C42" s="33">
        <v>85</v>
      </c>
    </row>
    <row r="43" spans="1:3" ht="16.5" customHeight="1">
      <c r="A43" s="15">
        <v>16</v>
      </c>
      <c r="B43" s="11" t="s">
        <v>114</v>
      </c>
      <c r="C43" s="33">
        <f>3600-580</f>
        <v>3020</v>
      </c>
    </row>
    <row r="44" spans="1:3" ht="32.25" customHeight="1">
      <c r="A44" s="15">
        <v>17</v>
      </c>
      <c r="B44" s="11" t="s">
        <v>115</v>
      </c>
      <c r="C44" s="33">
        <v>720</v>
      </c>
    </row>
    <row r="45" spans="1:3" ht="16.5" customHeight="1">
      <c r="A45" s="15">
        <v>18</v>
      </c>
      <c r="B45" s="11" t="s">
        <v>116</v>
      </c>
      <c r="C45" s="33">
        <f>700-690</f>
        <v>10</v>
      </c>
    </row>
    <row r="46" spans="1:3" ht="17.25" customHeight="1">
      <c r="A46" s="15">
        <v>19</v>
      </c>
      <c r="B46" s="11" t="s">
        <v>118</v>
      </c>
      <c r="C46" s="33">
        <f>2299+1937</f>
        <v>4236</v>
      </c>
    </row>
    <row r="47" spans="1:3" ht="30.75" customHeight="1">
      <c r="A47" s="15">
        <v>20</v>
      </c>
      <c r="B47" s="11" t="s">
        <v>51</v>
      </c>
      <c r="C47" s="33">
        <v>8</v>
      </c>
    </row>
    <row r="48" spans="1:3" ht="33" customHeight="1">
      <c r="A48" s="15">
        <v>21</v>
      </c>
      <c r="B48" s="11" t="s">
        <v>26</v>
      </c>
      <c r="C48" s="33">
        <f>2700</f>
        <v>2700</v>
      </c>
    </row>
    <row r="49" spans="1:3" ht="17.25" customHeight="1">
      <c r="A49" s="15">
        <v>22</v>
      </c>
      <c r="B49" s="11" t="s">
        <v>120</v>
      </c>
      <c r="C49" s="33">
        <f>59</f>
        <v>59</v>
      </c>
    </row>
    <row r="50" spans="1:3" ht="10.5" customHeight="1">
      <c r="A50" s="15"/>
      <c r="B50" s="11"/>
      <c r="C50" s="7"/>
    </row>
    <row r="51" spans="1:3" ht="17.25" customHeight="1">
      <c r="A51" s="15"/>
      <c r="B51" s="12" t="s">
        <v>15</v>
      </c>
      <c r="C51" s="8">
        <f>C52+C53+C57+C54+C55+C56+C58</f>
        <v>38085</v>
      </c>
    </row>
    <row r="52" spans="1:3" ht="17.25" customHeight="1">
      <c r="A52" s="15">
        <v>23</v>
      </c>
      <c r="B52" s="10" t="s">
        <v>10</v>
      </c>
      <c r="C52" s="7">
        <v>14001</v>
      </c>
    </row>
    <row r="53" spans="1:3" ht="16.5" customHeight="1">
      <c r="A53" s="15">
        <v>24</v>
      </c>
      <c r="B53" s="10" t="s">
        <v>88</v>
      </c>
      <c r="C53" s="7">
        <f>7000-2000+5000</f>
        <v>10000</v>
      </c>
    </row>
    <row r="54" spans="1:3" ht="16.5" customHeight="1">
      <c r="A54" s="15">
        <v>25</v>
      </c>
      <c r="B54" s="10" t="s">
        <v>89</v>
      </c>
      <c r="C54" s="7">
        <v>11110</v>
      </c>
    </row>
    <row r="55" spans="1:3" ht="32.25" customHeight="1">
      <c r="A55" s="15">
        <v>26</v>
      </c>
      <c r="B55" s="10" t="s">
        <v>90</v>
      </c>
      <c r="C55" s="7">
        <v>676</v>
      </c>
    </row>
    <row r="56" spans="1:3" ht="33" customHeight="1">
      <c r="A56" s="15">
        <v>27</v>
      </c>
      <c r="B56" s="10" t="s">
        <v>91</v>
      </c>
      <c r="C56" s="7">
        <v>1072</v>
      </c>
    </row>
    <row r="57" spans="1:3" ht="16.5" customHeight="1">
      <c r="A57" s="15">
        <v>28</v>
      </c>
      <c r="B57" s="24" t="s">
        <v>121</v>
      </c>
      <c r="C57" s="7">
        <v>666</v>
      </c>
    </row>
    <row r="58" spans="1:3" ht="17.25" customHeight="1">
      <c r="A58" s="15">
        <v>29</v>
      </c>
      <c r="B58" s="24" t="s">
        <v>123</v>
      </c>
      <c r="C58" s="7">
        <v>560</v>
      </c>
    </row>
    <row r="59" spans="1:3" ht="10.5" customHeight="1">
      <c r="A59" s="15"/>
      <c r="B59" s="10"/>
      <c r="C59" s="7"/>
    </row>
    <row r="60" spans="1:3" ht="16.5" customHeight="1">
      <c r="A60" s="15"/>
      <c r="B60" s="9" t="s">
        <v>3</v>
      </c>
      <c r="C60" s="31">
        <f>SUM(C61:C61)</f>
        <v>265</v>
      </c>
    </row>
    <row r="61" spans="1:3" ht="31.5" customHeight="1">
      <c r="A61" s="15">
        <v>30</v>
      </c>
      <c r="B61" s="24" t="s">
        <v>98</v>
      </c>
      <c r="C61" s="34">
        <f>682-417</f>
        <v>265</v>
      </c>
    </row>
    <row r="62" spans="1:3" ht="10.5" customHeight="1">
      <c r="A62" s="15"/>
      <c r="B62" s="24"/>
      <c r="C62" s="34"/>
    </row>
    <row r="63" spans="1:3" ht="17.25" customHeight="1">
      <c r="A63" s="15"/>
      <c r="B63" s="13" t="s">
        <v>6</v>
      </c>
      <c r="C63" s="31">
        <f>C64+C65</f>
        <v>27</v>
      </c>
    </row>
    <row r="64" spans="1:3" ht="17.25" customHeight="1">
      <c r="A64" s="15">
        <v>31</v>
      </c>
      <c r="B64" s="10" t="s">
        <v>11</v>
      </c>
      <c r="C64" s="32">
        <f>9100-8459-614</f>
        <v>27</v>
      </c>
    </row>
    <row r="65" spans="1:3" ht="33.75" customHeight="1" hidden="1">
      <c r="A65" s="15"/>
      <c r="B65" s="24" t="s">
        <v>37</v>
      </c>
      <c r="C65" s="32">
        <f>3-3</f>
        <v>0</v>
      </c>
    </row>
    <row r="66" spans="1:3" ht="10.5" customHeight="1">
      <c r="A66" s="15"/>
      <c r="B66" s="10"/>
      <c r="C66" s="32"/>
    </row>
    <row r="67" spans="1:3" ht="16.5" customHeight="1">
      <c r="A67" s="15"/>
      <c r="B67" s="9" t="s">
        <v>8</v>
      </c>
      <c r="C67" s="31">
        <f>C68+C69+C70+C71+C72</f>
        <v>5169</v>
      </c>
    </row>
    <row r="68" spans="1:3" ht="32.25" customHeight="1">
      <c r="A68" s="15">
        <v>32</v>
      </c>
      <c r="B68" s="24" t="s">
        <v>107</v>
      </c>
      <c r="C68" s="34">
        <f>3000-2500-210</f>
        <v>290</v>
      </c>
    </row>
    <row r="69" spans="1:3" ht="31.5" customHeight="1">
      <c r="A69" s="15">
        <v>33</v>
      </c>
      <c r="B69" s="24" t="s">
        <v>108</v>
      </c>
      <c r="C69" s="34">
        <f>2723+1102+900</f>
        <v>4725</v>
      </c>
    </row>
    <row r="70" spans="1:3" ht="47.25" customHeight="1">
      <c r="A70" s="15">
        <v>34</v>
      </c>
      <c r="B70" s="24" t="s">
        <v>19</v>
      </c>
      <c r="C70" s="34">
        <f>10430-10296+20</f>
        <v>154</v>
      </c>
    </row>
    <row r="71" spans="1:3" ht="48.75" customHeight="1" hidden="1">
      <c r="A71" s="15"/>
      <c r="B71" s="24" t="s">
        <v>82</v>
      </c>
      <c r="C71" s="34">
        <f>500-500</f>
        <v>0</v>
      </c>
    </row>
    <row r="72" spans="1:3" ht="33" customHeight="1" hidden="1">
      <c r="A72" s="15"/>
      <c r="B72" s="24" t="s">
        <v>37</v>
      </c>
      <c r="C72" s="34">
        <f>3-3</f>
        <v>0</v>
      </c>
    </row>
    <row r="73" spans="1:3" ht="10.5" customHeight="1">
      <c r="A73" s="15"/>
      <c r="B73" s="24"/>
      <c r="C73" s="34"/>
    </row>
    <row r="74" spans="1:3" ht="16.5" customHeight="1">
      <c r="A74" s="15"/>
      <c r="B74" s="13" t="s">
        <v>20</v>
      </c>
      <c r="C74" s="31">
        <f>C75+C76+C77</f>
        <v>10820</v>
      </c>
    </row>
    <row r="75" spans="1:3" ht="17.25" customHeight="1">
      <c r="A75" s="15">
        <v>35</v>
      </c>
      <c r="B75" s="10" t="s">
        <v>9</v>
      </c>
      <c r="C75" s="32">
        <f>4000+16000-2299-8116</f>
        <v>9585</v>
      </c>
    </row>
    <row r="76" spans="1:3" ht="32.25" customHeight="1" hidden="1">
      <c r="A76" s="15"/>
      <c r="B76" s="24" t="s">
        <v>37</v>
      </c>
      <c r="C76" s="32">
        <f>2-2</f>
        <v>0</v>
      </c>
    </row>
    <row r="77" spans="1:3" ht="17.25" customHeight="1">
      <c r="A77" s="15">
        <v>36</v>
      </c>
      <c r="B77" s="24" t="s">
        <v>122</v>
      </c>
      <c r="C77" s="32">
        <f>285+950</f>
        <v>1235</v>
      </c>
    </row>
    <row r="78" spans="1:3" ht="10.5" customHeight="1">
      <c r="A78" s="15"/>
      <c r="B78" s="10"/>
      <c r="C78" s="32"/>
    </row>
    <row r="79" spans="1:3" ht="15.75">
      <c r="A79" s="15"/>
      <c r="B79" s="14" t="s">
        <v>22</v>
      </c>
      <c r="C79" s="31">
        <f>C80+C86+C99+C103+C123+C127+C133+C140+C162+C166</f>
        <v>166450</v>
      </c>
    </row>
    <row r="80" spans="1:3" ht="32.25" customHeight="1">
      <c r="A80" s="15"/>
      <c r="B80" s="57" t="s">
        <v>71</v>
      </c>
      <c r="C80" s="31">
        <f>C81</f>
        <v>13500</v>
      </c>
    </row>
    <row r="81" spans="1:3" ht="15.75" customHeight="1">
      <c r="A81" s="15"/>
      <c r="B81" s="24" t="s">
        <v>72</v>
      </c>
      <c r="C81" s="32">
        <f>C82+C83+C84</f>
        <v>13500</v>
      </c>
    </row>
    <row r="82" spans="1:3" ht="17.25" customHeight="1">
      <c r="A82" s="15">
        <v>1</v>
      </c>
      <c r="B82" s="47" t="s">
        <v>73</v>
      </c>
      <c r="C82" s="32">
        <f>2500+3000</f>
        <v>5500</v>
      </c>
    </row>
    <row r="83" spans="1:3" ht="32.25" customHeight="1">
      <c r="A83" s="15">
        <v>2</v>
      </c>
      <c r="B83" s="47" t="s">
        <v>74</v>
      </c>
      <c r="C83" s="32">
        <v>2000</v>
      </c>
    </row>
    <row r="84" spans="1:3" ht="32.25" customHeight="1">
      <c r="A84" s="15">
        <v>3</v>
      </c>
      <c r="B84" s="47" t="s">
        <v>97</v>
      </c>
      <c r="C84" s="32">
        <f>9000-3000</f>
        <v>6000</v>
      </c>
    </row>
    <row r="85" spans="1:3" ht="12" customHeight="1" hidden="1">
      <c r="A85" s="15"/>
      <c r="B85" s="58"/>
      <c r="C85" s="32"/>
    </row>
    <row r="86" spans="1:3" ht="48.75" customHeight="1" hidden="1">
      <c r="A86" s="15"/>
      <c r="B86" s="9" t="s">
        <v>38</v>
      </c>
      <c r="C86" s="31">
        <f>C87</f>
        <v>0</v>
      </c>
    </row>
    <row r="87" spans="1:3" ht="16.5" customHeight="1" hidden="1">
      <c r="A87" s="15"/>
      <c r="B87" s="24" t="s">
        <v>0</v>
      </c>
      <c r="C87" s="32">
        <f>C88+C89+C90+C91+C92+C93+C94+C95+C96+C97</f>
        <v>0</v>
      </c>
    </row>
    <row r="88" spans="1:3" ht="33.75" customHeight="1" hidden="1">
      <c r="A88" s="15">
        <v>4</v>
      </c>
      <c r="B88" s="39" t="s">
        <v>39</v>
      </c>
      <c r="C88" s="32">
        <v>0</v>
      </c>
    </row>
    <row r="89" spans="1:3" ht="17.25" customHeight="1" hidden="1">
      <c r="A89" s="15"/>
      <c r="B89" s="24" t="s">
        <v>40</v>
      </c>
      <c r="C89" s="32">
        <f>17000-17000</f>
        <v>0</v>
      </c>
    </row>
    <row r="90" spans="1:3" ht="33" customHeight="1" hidden="1">
      <c r="A90" s="15"/>
      <c r="B90" s="39" t="s">
        <v>41</v>
      </c>
      <c r="C90" s="32">
        <f>14000-14000</f>
        <v>0</v>
      </c>
    </row>
    <row r="91" spans="1:3" ht="17.25" customHeight="1" hidden="1">
      <c r="A91" s="15">
        <v>5</v>
      </c>
      <c r="B91" s="39" t="s">
        <v>42</v>
      </c>
      <c r="C91" s="32">
        <v>0</v>
      </c>
    </row>
    <row r="92" spans="1:3" ht="34.5" customHeight="1" hidden="1">
      <c r="A92" s="15">
        <v>6</v>
      </c>
      <c r="B92" s="39" t="s">
        <v>43</v>
      </c>
      <c r="C92" s="32">
        <v>0</v>
      </c>
    </row>
    <row r="93" spans="1:3" ht="18" customHeight="1" hidden="1">
      <c r="A93" s="15"/>
      <c r="B93" s="39" t="s">
        <v>45</v>
      </c>
      <c r="C93" s="32">
        <f>10000-10000</f>
        <v>0</v>
      </c>
    </row>
    <row r="94" spans="1:3" ht="17.25" customHeight="1" hidden="1">
      <c r="A94" s="15"/>
      <c r="B94" s="39" t="s">
        <v>44</v>
      </c>
      <c r="C94" s="32">
        <f>18000-18000</f>
        <v>0</v>
      </c>
    </row>
    <row r="95" spans="1:3" ht="17.25" customHeight="1" hidden="1">
      <c r="A95" s="15">
        <v>7</v>
      </c>
      <c r="B95" s="39" t="s">
        <v>109</v>
      </c>
      <c r="C95" s="32">
        <v>0</v>
      </c>
    </row>
    <row r="96" spans="1:3" ht="17.25" customHeight="1" hidden="1">
      <c r="A96" s="15"/>
      <c r="B96" s="39" t="s">
        <v>46</v>
      </c>
      <c r="C96" s="32">
        <f>3000-3000</f>
        <v>0</v>
      </c>
    </row>
    <row r="97" spans="1:3" ht="33.75" customHeight="1" hidden="1">
      <c r="A97" s="15"/>
      <c r="B97" s="39" t="s">
        <v>47</v>
      </c>
      <c r="C97" s="32">
        <f>25000-25000</f>
        <v>0</v>
      </c>
    </row>
    <row r="98" spans="1:3" ht="10.5" customHeight="1">
      <c r="A98" s="15"/>
      <c r="B98" s="39"/>
      <c r="C98" s="32"/>
    </row>
    <row r="99" spans="1:3" ht="32.25" customHeight="1">
      <c r="A99" s="15"/>
      <c r="B99" s="38" t="s">
        <v>16</v>
      </c>
      <c r="C99" s="40">
        <f>C100</f>
        <v>29006</v>
      </c>
    </row>
    <row r="100" spans="1:3" ht="16.5" customHeight="1">
      <c r="A100" s="15"/>
      <c r="B100" s="24" t="s">
        <v>0</v>
      </c>
      <c r="C100" s="35">
        <f>C101</f>
        <v>29006</v>
      </c>
    </row>
    <row r="101" spans="1:3" ht="31.5" customHeight="1">
      <c r="A101" s="15">
        <v>4</v>
      </c>
      <c r="B101" s="41" t="s">
        <v>25</v>
      </c>
      <c r="C101" s="29">
        <f>80640-35640-15994</f>
        <v>29006</v>
      </c>
    </row>
    <row r="102" spans="1:3" ht="10.5" customHeight="1">
      <c r="A102" s="15"/>
      <c r="B102" s="44"/>
      <c r="C102" s="29"/>
    </row>
    <row r="103" spans="1:3" ht="33" customHeight="1">
      <c r="A103" s="15"/>
      <c r="B103" s="45" t="s">
        <v>48</v>
      </c>
      <c r="C103" s="46">
        <f>C104</f>
        <v>88229</v>
      </c>
    </row>
    <row r="104" spans="1:3" ht="16.5" customHeight="1">
      <c r="A104" s="15"/>
      <c r="B104" s="44" t="s">
        <v>1</v>
      </c>
      <c r="C104" s="29">
        <f>C105+C106+C107+C108+C109+C110+C111+C112+C113+C114+C115+C116+C117+C118+C119+C120+C121</f>
        <v>88229</v>
      </c>
    </row>
    <row r="105" spans="1:3" ht="31.5" customHeight="1">
      <c r="A105" s="15">
        <v>5</v>
      </c>
      <c r="B105" s="44" t="s">
        <v>49</v>
      </c>
      <c r="C105" s="29">
        <f>3351+450</f>
        <v>3801</v>
      </c>
    </row>
    <row r="106" spans="1:3" ht="31.5" customHeight="1">
      <c r="A106" s="15">
        <v>6</v>
      </c>
      <c r="B106" s="47" t="s">
        <v>50</v>
      </c>
      <c r="C106" s="29">
        <f>1103-227</f>
        <v>876</v>
      </c>
    </row>
    <row r="107" spans="1:3" ht="32.25" customHeight="1">
      <c r="A107" s="15">
        <v>7</v>
      </c>
      <c r="B107" s="47" t="s">
        <v>85</v>
      </c>
      <c r="C107" s="29">
        <f>500+1384</f>
        <v>1884</v>
      </c>
    </row>
    <row r="108" spans="1:3" ht="33" customHeight="1" hidden="1">
      <c r="A108" s="15">
        <v>12</v>
      </c>
      <c r="B108" s="47" t="s">
        <v>51</v>
      </c>
      <c r="C108" s="29">
        <f>26746-18796-7950</f>
        <v>0</v>
      </c>
    </row>
    <row r="109" spans="1:3" ht="17.25" customHeight="1" hidden="1">
      <c r="A109" s="15">
        <v>12</v>
      </c>
      <c r="B109" s="47" t="s">
        <v>52</v>
      </c>
      <c r="C109" s="29">
        <f>2400-2350-50</f>
        <v>0</v>
      </c>
    </row>
    <row r="110" spans="1:3" ht="16.5" customHeight="1">
      <c r="A110" s="15">
        <v>8</v>
      </c>
      <c r="B110" s="47" t="s">
        <v>53</v>
      </c>
      <c r="C110" s="29">
        <f>9362+1100</f>
        <v>10462</v>
      </c>
    </row>
    <row r="111" spans="1:3" ht="16.5" customHeight="1">
      <c r="A111" s="15">
        <v>9</v>
      </c>
      <c r="B111" s="47" t="s">
        <v>54</v>
      </c>
      <c r="C111" s="29">
        <f>5000+550</f>
        <v>5550</v>
      </c>
    </row>
    <row r="112" spans="1:3" ht="16.5" customHeight="1">
      <c r="A112" s="15">
        <v>10</v>
      </c>
      <c r="B112" s="47" t="s">
        <v>55</v>
      </c>
      <c r="C112" s="29">
        <f>2000-500</f>
        <v>1500</v>
      </c>
    </row>
    <row r="113" spans="1:3" ht="17.25" customHeight="1" hidden="1">
      <c r="A113" s="15"/>
      <c r="B113" s="47" t="s">
        <v>56</v>
      </c>
      <c r="C113" s="29">
        <f>3000-3000</f>
        <v>0</v>
      </c>
    </row>
    <row r="114" spans="1:3" ht="32.25" customHeight="1">
      <c r="A114" s="15">
        <v>11</v>
      </c>
      <c r="B114" s="47" t="s">
        <v>84</v>
      </c>
      <c r="C114" s="29">
        <f>2100-40</f>
        <v>2060</v>
      </c>
    </row>
    <row r="115" spans="1:3" ht="32.25" customHeight="1">
      <c r="A115" s="15">
        <v>12</v>
      </c>
      <c r="B115" s="47" t="s">
        <v>80</v>
      </c>
      <c r="C115" s="29">
        <f>2677+724+1100</f>
        <v>4501</v>
      </c>
    </row>
    <row r="116" spans="1:3" ht="32.25" customHeight="1">
      <c r="A116" s="15">
        <v>13</v>
      </c>
      <c r="B116" s="47" t="s">
        <v>57</v>
      </c>
      <c r="C116" s="29">
        <f>10000+18131-9050+9350</f>
        <v>28431</v>
      </c>
    </row>
    <row r="117" spans="1:3" ht="32.25" customHeight="1">
      <c r="A117" s="15">
        <v>14</v>
      </c>
      <c r="B117" s="47" t="s">
        <v>129</v>
      </c>
      <c r="C117" s="29">
        <f>5877-2700</f>
        <v>3177</v>
      </c>
    </row>
    <row r="118" spans="1:3" ht="17.25" customHeight="1">
      <c r="A118" s="15">
        <v>15</v>
      </c>
      <c r="B118" s="47" t="s">
        <v>86</v>
      </c>
      <c r="C118" s="29">
        <f>5000-3700</f>
        <v>1300</v>
      </c>
    </row>
    <row r="119" spans="1:3" ht="33" customHeight="1">
      <c r="A119" s="15">
        <v>16</v>
      </c>
      <c r="B119" s="47" t="s">
        <v>58</v>
      </c>
      <c r="C119" s="29">
        <f>9100-3813+550</f>
        <v>5837</v>
      </c>
    </row>
    <row r="120" spans="1:3" ht="16.5" customHeight="1">
      <c r="A120" s="15">
        <v>17</v>
      </c>
      <c r="B120" s="47" t="s">
        <v>83</v>
      </c>
      <c r="C120" s="29">
        <v>8850</v>
      </c>
    </row>
    <row r="121" spans="1:3" ht="33" customHeight="1">
      <c r="A121" s="15">
        <v>18</v>
      </c>
      <c r="B121" s="47" t="s">
        <v>24</v>
      </c>
      <c r="C121" s="29">
        <f>10000-10000+10000</f>
        <v>10000</v>
      </c>
    </row>
    <row r="122" spans="1:3" ht="12" customHeight="1" hidden="1">
      <c r="A122" s="15"/>
      <c r="B122" s="48"/>
      <c r="C122" s="29"/>
    </row>
    <row r="123" spans="1:3" ht="48" customHeight="1" hidden="1">
      <c r="A123" s="15"/>
      <c r="B123" s="49" t="s">
        <v>59</v>
      </c>
      <c r="C123" s="46">
        <f>C124</f>
        <v>0</v>
      </c>
    </row>
    <row r="124" spans="1:3" ht="16.5" customHeight="1" hidden="1">
      <c r="A124" s="15"/>
      <c r="B124" s="48" t="s">
        <v>15</v>
      </c>
      <c r="C124" s="29">
        <f>C125</f>
        <v>0</v>
      </c>
    </row>
    <row r="125" spans="1:3" ht="34.5" customHeight="1" hidden="1">
      <c r="A125" s="15">
        <v>19</v>
      </c>
      <c r="B125" s="50" t="s">
        <v>117</v>
      </c>
      <c r="C125" s="29">
        <f>10050-9050-1000</f>
        <v>0</v>
      </c>
    </row>
    <row r="126" spans="1:3" ht="10.5" customHeight="1">
      <c r="A126" s="15"/>
      <c r="B126" s="50"/>
      <c r="C126" s="29"/>
    </row>
    <row r="127" spans="1:3" ht="33.75" customHeight="1">
      <c r="A127" s="15"/>
      <c r="B127" s="59" t="s">
        <v>78</v>
      </c>
      <c r="C127" s="46">
        <f>C128</f>
        <v>5900</v>
      </c>
    </row>
    <row r="128" spans="1:3" ht="16.5" customHeight="1">
      <c r="A128" s="15"/>
      <c r="B128" s="48" t="s">
        <v>15</v>
      </c>
      <c r="C128" s="29">
        <f>C129+C130+C131</f>
        <v>5900</v>
      </c>
    </row>
    <row r="129" spans="1:3" ht="17.25" customHeight="1">
      <c r="A129" s="15">
        <v>19</v>
      </c>
      <c r="B129" s="64" t="s">
        <v>110</v>
      </c>
      <c r="C129" s="29">
        <f>2000+2000-2800</f>
        <v>1200</v>
      </c>
    </row>
    <row r="130" spans="1:3" ht="32.25" customHeight="1">
      <c r="A130" s="15">
        <v>20</v>
      </c>
      <c r="B130" s="48" t="s">
        <v>79</v>
      </c>
      <c r="C130" s="29">
        <f>21000-15500-3000+2200</f>
        <v>4700</v>
      </c>
    </row>
    <row r="131" spans="1:3" ht="33" customHeight="1" hidden="1">
      <c r="A131" s="15">
        <v>26</v>
      </c>
      <c r="B131" s="64" t="s">
        <v>99</v>
      </c>
      <c r="C131" s="29">
        <f>3000-3000</f>
        <v>0</v>
      </c>
    </row>
    <row r="132" spans="1:3" ht="10.5" customHeight="1">
      <c r="A132" s="15"/>
      <c r="B132" s="48"/>
      <c r="C132" s="29"/>
    </row>
    <row r="133" spans="1:3" ht="16.5" customHeight="1">
      <c r="A133" s="15"/>
      <c r="B133" s="12" t="s">
        <v>12</v>
      </c>
      <c r="C133" s="8">
        <f>C134</f>
        <v>5000</v>
      </c>
    </row>
    <row r="134" spans="1:3" ht="17.25" customHeight="1">
      <c r="A134" s="15"/>
      <c r="B134" s="18" t="s">
        <v>7</v>
      </c>
      <c r="C134" s="7">
        <f>C135+C136+C137+C138</f>
        <v>5000</v>
      </c>
    </row>
    <row r="135" spans="1:3" ht="17.25" customHeight="1" hidden="1">
      <c r="A135" s="15"/>
      <c r="B135" s="18" t="s">
        <v>55</v>
      </c>
      <c r="C135" s="7">
        <f>6500-6500</f>
        <v>0</v>
      </c>
    </row>
    <row r="136" spans="1:3" ht="16.5" customHeight="1" hidden="1">
      <c r="A136" s="15"/>
      <c r="B136" s="18" t="s">
        <v>60</v>
      </c>
      <c r="C136" s="7">
        <f>1000-1000</f>
        <v>0</v>
      </c>
    </row>
    <row r="137" spans="1:3" ht="32.25" customHeight="1" hidden="1">
      <c r="A137" s="15"/>
      <c r="B137" s="18" t="s">
        <v>61</v>
      </c>
      <c r="C137" s="7">
        <f>1000-1000</f>
        <v>0</v>
      </c>
    </row>
    <row r="138" spans="1:3" ht="33" customHeight="1">
      <c r="A138" s="15">
        <v>21</v>
      </c>
      <c r="B138" s="10" t="s">
        <v>24</v>
      </c>
      <c r="C138" s="7">
        <f>5000-5000+5000</f>
        <v>5000</v>
      </c>
    </row>
    <row r="139" spans="1:3" ht="10.5" customHeight="1">
      <c r="A139" s="15"/>
      <c r="B139" s="10"/>
      <c r="C139" s="7"/>
    </row>
    <row r="140" spans="1:3" ht="33" customHeight="1">
      <c r="A140" s="15"/>
      <c r="B140" s="51" t="s">
        <v>62</v>
      </c>
      <c r="C140" s="8">
        <f>C141+C149+C153+C158</f>
        <v>18410</v>
      </c>
    </row>
    <row r="141" spans="1:3" ht="18" customHeight="1">
      <c r="A141" s="15"/>
      <c r="B141" s="10" t="s">
        <v>3</v>
      </c>
      <c r="C141" s="7">
        <f>C142+C143+C144+C145+C146+C147</f>
        <v>500</v>
      </c>
    </row>
    <row r="142" spans="1:3" ht="32.25" customHeight="1" hidden="1">
      <c r="A142" s="15">
        <v>28</v>
      </c>
      <c r="B142" s="52" t="s">
        <v>98</v>
      </c>
      <c r="C142" s="7">
        <f>20000-16000-4000</f>
        <v>0</v>
      </c>
    </row>
    <row r="143" spans="1:3" ht="48" customHeight="1">
      <c r="A143" s="15">
        <v>22</v>
      </c>
      <c r="B143" s="53" t="s">
        <v>63</v>
      </c>
      <c r="C143" s="7">
        <f>5000-4500</f>
        <v>500</v>
      </c>
    </row>
    <row r="144" spans="1:3" ht="33" customHeight="1" hidden="1">
      <c r="A144" s="15"/>
      <c r="B144" s="53" t="s">
        <v>64</v>
      </c>
      <c r="C144" s="7">
        <f>1400-1400</f>
        <v>0</v>
      </c>
    </row>
    <row r="145" spans="1:3" ht="18" customHeight="1" hidden="1">
      <c r="A145" s="15"/>
      <c r="B145" s="53" t="s">
        <v>67</v>
      </c>
      <c r="C145" s="7">
        <f>1500-1500</f>
        <v>0</v>
      </c>
    </row>
    <row r="146" spans="1:3" ht="18" customHeight="1" hidden="1">
      <c r="A146" s="15"/>
      <c r="B146" s="53" t="s">
        <v>65</v>
      </c>
      <c r="C146" s="7">
        <f>5500-5500</f>
        <v>0</v>
      </c>
    </row>
    <row r="147" spans="1:3" ht="33" customHeight="1" hidden="1">
      <c r="A147" s="15"/>
      <c r="B147" s="54" t="s">
        <v>66</v>
      </c>
      <c r="C147" s="7">
        <f>30-30</f>
        <v>0</v>
      </c>
    </row>
    <row r="148" spans="1:3" ht="10.5" customHeight="1">
      <c r="A148" s="15"/>
      <c r="B148" s="48"/>
      <c r="C148" s="7"/>
    </row>
    <row r="149" spans="1:3" ht="16.5" customHeight="1">
      <c r="A149" s="15"/>
      <c r="B149" s="10" t="s">
        <v>6</v>
      </c>
      <c r="C149" s="7">
        <f>C150+C151</f>
        <v>7210</v>
      </c>
    </row>
    <row r="150" spans="1:3" ht="31.5" customHeight="1">
      <c r="A150" s="15">
        <v>23</v>
      </c>
      <c r="B150" s="52" t="s">
        <v>68</v>
      </c>
      <c r="C150" s="7">
        <f>9500-1909-381</f>
        <v>7210</v>
      </c>
    </row>
    <row r="151" spans="1:3" ht="33" customHeight="1" hidden="1">
      <c r="A151" s="15"/>
      <c r="B151" s="54" t="s">
        <v>66</v>
      </c>
      <c r="C151" s="7">
        <f>5-5</f>
        <v>0</v>
      </c>
    </row>
    <row r="152" spans="1:3" ht="10.5" customHeight="1">
      <c r="A152" s="15"/>
      <c r="B152" s="55"/>
      <c r="C152" s="7"/>
    </row>
    <row r="153" spans="1:3" ht="16.5" customHeight="1">
      <c r="A153" s="15"/>
      <c r="B153" s="55" t="s">
        <v>2</v>
      </c>
      <c r="C153" s="7">
        <f>C154+C155+C156</f>
        <v>10700</v>
      </c>
    </row>
    <row r="154" spans="1:3" ht="17.25" customHeight="1" hidden="1">
      <c r="A154" s="15"/>
      <c r="B154" s="52" t="s">
        <v>69</v>
      </c>
      <c r="C154" s="7">
        <f>15000-15000</f>
        <v>0</v>
      </c>
    </row>
    <row r="155" spans="1:3" ht="31.5" customHeight="1">
      <c r="A155" s="15">
        <v>24</v>
      </c>
      <c r="B155" s="47" t="s">
        <v>70</v>
      </c>
      <c r="C155" s="7">
        <f>12000+3700-5000</f>
        <v>10700</v>
      </c>
    </row>
    <row r="156" spans="1:3" ht="33" customHeight="1" hidden="1">
      <c r="A156" s="15"/>
      <c r="B156" s="54" t="s">
        <v>66</v>
      </c>
      <c r="C156" s="7">
        <f>20-20</f>
        <v>0</v>
      </c>
    </row>
    <row r="157" spans="1:3" ht="12" customHeight="1" hidden="1">
      <c r="A157" s="15"/>
      <c r="B157" s="48"/>
      <c r="C157" s="7"/>
    </row>
    <row r="158" spans="1:3" ht="17.25" customHeight="1" hidden="1">
      <c r="A158" s="15"/>
      <c r="B158" s="10" t="s">
        <v>20</v>
      </c>
      <c r="C158" s="7">
        <f>C159+C160</f>
        <v>0</v>
      </c>
    </row>
    <row r="159" spans="1:3" ht="18" customHeight="1" hidden="1">
      <c r="A159" s="15">
        <v>32</v>
      </c>
      <c r="B159" s="65" t="s">
        <v>100</v>
      </c>
      <c r="C159" s="7">
        <f>6000-302-5698</f>
        <v>0</v>
      </c>
    </row>
    <row r="160" spans="1:3" ht="33" customHeight="1" hidden="1">
      <c r="A160" s="15"/>
      <c r="B160" s="54" t="s">
        <v>66</v>
      </c>
      <c r="C160" s="7">
        <f>5-5</f>
        <v>0</v>
      </c>
    </row>
    <row r="161" spans="1:3" ht="10.5" customHeight="1">
      <c r="A161" s="15"/>
      <c r="B161" s="56"/>
      <c r="C161" s="7"/>
    </row>
    <row r="162" spans="1:3" ht="18" customHeight="1">
      <c r="A162" s="15"/>
      <c r="B162" s="13" t="s">
        <v>13</v>
      </c>
      <c r="C162" s="8">
        <f>C163</f>
        <v>6405</v>
      </c>
    </row>
    <row r="163" spans="1:3" ht="18" customHeight="1">
      <c r="A163" s="15"/>
      <c r="B163" s="24" t="s">
        <v>3</v>
      </c>
      <c r="C163" s="7">
        <f>C164</f>
        <v>6405</v>
      </c>
    </row>
    <row r="164" spans="1:3" ht="17.25" customHeight="1">
      <c r="A164" s="15">
        <v>25</v>
      </c>
      <c r="B164" s="10" t="s">
        <v>75</v>
      </c>
      <c r="C164" s="7">
        <f>10300-3895</f>
        <v>6405</v>
      </c>
    </row>
    <row r="165" spans="1:3" ht="12" customHeight="1" hidden="1">
      <c r="A165" s="15"/>
      <c r="B165" s="10"/>
      <c r="C165" s="7"/>
    </row>
    <row r="166" spans="1:3" ht="32.25" customHeight="1" hidden="1">
      <c r="A166" s="15"/>
      <c r="B166" s="51" t="s">
        <v>76</v>
      </c>
      <c r="C166" s="31">
        <f>C167</f>
        <v>0</v>
      </c>
    </row>
    <row r="167" spans="1:3" ht="16.5" customHeight="1" hidden="1">
      <c r="A167" s="15"/>
      <c r="B167" s="24" t="s">
        <v>3</v>
      </c>
      <c r="C167" s="32">
        <f>C168</f>
        <v>0</v>
      </c>
    </row>
    <row r="168" spans="1:3" ht="33" customHeight="1" hidden="1">
      <c r="A168" s="15"/>
      <c r="B168" s="10" t="s">
        <v>77</v>
      </c>
      <c r="C168" s="32">
        <f>2100-2100</f>
        <v>0</v>
      </c>
    </row>
    <row r="169" spans="1:3" ht="12" customHeight="1">
      <c r="A169" s="15"/>
      <c r="B169" s="10"/>
      <c r="C169" s="32"/>
    </row>
    <row r="170" spans="1:3" ht="41.25" customHeight="1">
      <c r="A170" s="15"/>
      <c r="B170" s="14" t="s">
        <v>101</v>
      </c>
      <c r="C170" s="31">
        <f>C171</f>
        <v>12</v>
      </c>
    </row>
    <row r="171" spans="1:3" ht="17.25" customHeight="1">
      <c r="A171" s="15"/>
      <c r="B171" s="24" t="s">
        <v>0</v>
      </c>
      <c r="C171" s="32">
        <f>C172</f>
        <v>12</v>
      </c>
    </row>
    <row r="172" spans="1:3" ht="18" customHeight="1">
      <c r="A172" s="15">
        <v>1</v>
      </c>
      <c r="B172" s="24" t="s">
        <v>102</v>
      </c>
      <c r="C172" s="32">
        <f>505-493</f>
        <v>12</v>
      </c>
    </row>
    <row r="173" spans="1:3" ht="12" customHeight="1">
      <c r="A173" s="15"/>
      <c r="B173" s="24"/>
      <c r="C173" s="32"/>
    </row>
    <row r="174" spans="1:3" ht="92.25" customHeight="1">
      <c r="A174" s="15"/>
      <c r="B174" s="14" t="s">
        <v>119</v>
      </c>
      <c r="C174" s="31">
        <f>C175</f>
        <v>2111</v>
      </c>
    </row>
    <row r="175" spans="1:3" ht="18" customHeight="1">
      <c r="A175" s="15"/>
      <c r="B175" s="24" t="s">
        <v>0</v>
      </c>
      <c r="C175" s="32">
        <f>C176+C177+C178</f>
        <v>2111</v>
      </c>
    </row>
    <row r="176" spans="1:3" ht="33" customHeight="1">
      <c r="A176" s="15">
        <v>1</v>
      </c>
      <c r="B176" s="24" t="s">
        <v>111</v>
      </c>
      <c r="C176" s="32">
        <f>6140-4140</f>
        <v>2000</v>
      </c>
    </row>
    <row r="177" spans="1:3" ht="32.25" customHeight="1" hidden="1">
      <c r="A177" s="15">
        <v>2</v>
      </c>
      <c r="B177" s="24" t="s">
        <v>112</v>
      </c>
      <c r="C177" s="32">
        <f>523-523</f>
        <v>0</v>
      </c>
    </row>
    <row r="178" spans="1:3" ht="17.25" customHeight="1">
      <c r="A178" s="15">
        <v>2</v>
      </c>
      <c r="B178" s="24" t="s">
        <v>109</v>
      </c>
      <c r="C178" s="32">
        <f>558-447</f>
        <v>111</v>
      </c>
    </row>
    <row r="179" spans="1:3" ht="12" customHeight="1">
      <c r="A179" s="60"/>
      <c r="B179" s="61"/>
      <c r="C179" s="62"/>
    </row>
    <row r="180" spans="1:8" s="5" customFormat="1" ht="15.75">
      <c r="A180" s="16"/>
      <c r="B180" s="43" t="s">
        <v>23</v>
      </c>
      <c r="C180" s="36">
        <f>C13+C79+C170+C174</f>
        <v>255837</v>
      </c>
      <c r="D180" s="4" t="s">
        <v>87</v>
      </c>
      <c r="E180" s="4"/>
      <c r="F180" s="4"/>
      <c r="G180" s="4"/>
      <c r="H180" s="4"/>
    </row>
    <row r="181" spans="1:3" ht="40.5" customHeight="1">
      <c r="A181" s="70"/>
      <c r="B181" s="70"/>
      <c r="C181" s="70"/>
    </row>
  </sheetData>
  <sheetProtection/>
  <mergeCells count="3">
    <mergeCell ref="A9:C9"/>
    <mergeCell ref="A181:C181"/>
    <mergeCell ref="A1:C1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Екатерина Викторовна Корнеева</cp:lastModifiedBy>
  <cp:lastPrinted>2009-11-20T13:22:43Z</cp:lastPrinted>
  <dcterms:created xsi:type="dcterms:W3CDTF">2004-11-22T12:26:17Z</dcterms:created>
  <dcterms:modified xsi:type="dcterms:W3CDTF">2009-12-17T13:31:11Z</dcterms:modified>
  <cp:category/>
  <cp:version/>
  <cp:contentType/>
  <cp:contentStatus/>
</cp:coreProperties>
</file>